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75c6e3f0ba149b9c/Documents/"/>
    </mc:Choice>
  </mc:AlternateContent>
  <xr:revisionPtr revIDLastSave="0" documentId="14_{3AB2897D-72B6-49C1-8863-BC48163E7B20}" xr6:coauthVersionLast="47" xr6:coauthVersionMax="47" xr10:uidLastSave="{00000000-0000-0000-0000-000000000000}"/>
  <bookViews>
    <workbookView xWindow="-96" yWindow="-96" windowWidth="23232" windowHeight="12552" activeTab="1" xr2:uid="{00000000-000D-0000-FFFF-FFFF00000000}"/>
  </bookViews>
  <sheets>
    <sheet name="Weekly Scorecard" sheetId="1" r:id="rId1"/>
    <sheet name="Monthly Scorecard" sheetId="2" r:id="rId2"/>
    <sheet name="Quarterly Scorecard" sheetId="3" r:id="rId3"/>
    <sheet name="Annual Scorecard" sheetId="4" r:id="rId4"/>
    <sheet name="Sustainability Dashboard" sheetId="5" r:id="rId5"/>
  </sheets>
  <definedNames>
    <definedName name="_xlnm._FilterDatabase" localSheetId="3" hidden="1">'Annual Scorecard'!$A$1:$N$18</definedName>
    <definedName name="_xlnm._FilterDatabase" localSheetId="1" hidden="1">'Monthly Scorecard'!$A$1:$V$53</definedName>
    <definedName name="_xlnm._FilterDatabase" localSheetId="2" hidden="1">'Quarterly Scorecard'!$A$1:$V$21</definedName>
    <definedName name="_xlnm._FilterDatabase" localSheetId="0" hidden="1">'Weekly Scorecard'!$A$1:$V$19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14" i="5" l="1"/>
  <c r="K11" i="5" a="1"/>
  <c r="K11" i="5" s="1"/>
  <c r="O24" i="5" s="1"/>
  <c r="AA25" i="5"/>
  <c r="AB25" i="5" s="1"/>
  <c r="Z25" i="5"/>
  <c r="Y25" i="5"/>
  <c r="X25" i="5"/>
  <c r="W25" i="5"/>
  <c r="V25" i="5"/>
  <c r="U25" i="5"/>
  <c r="T25" i="5"/>
  <c r="S25" i="5"/>
  <c r="R25" i="5"/>
  <c r="AB24" i="5"/>
  <c r="AA24" i="5"/>
  <c r="Z24" i="5"/>
  <c r="Y24" i="5"/>
  <c r="X24" i="5"/>
  <c r="W24" i="5"/>
  <c r="T24" i="5"/>
  <c r="V24" i="5" s="1"/>
  <c r="S24" i="5"/>
  <c r="R24" i="5"/>
  <c r="AB23" i="5"/>
  <c r="AA23" i="5"/>
  <c r="Z23" i="5"/>
  <c r="Y23" i="5"/>
  <c r="X23" i="5"/>
  <c r="W23" i="5"/>
  <c r="T23" i="5"/>
  <c r="V23" i="5" s="1"/>
  <c r="S23" i="5"/>
  <c r="R23" i="5"/>
  <c r="AB22" i="5"/>
  <c r="AA22" i="5"/>
  <c r="Z22" i="5"/>
  <c r="Y22" i="5"/>
  <c r="X22" i="5"/>
  <c r="W22" i="5"/>
  <c r="T22" i="5"/>
  <c r="U22" i="5" s="1"/>
  <c r="S22" i="5"/>
  <c r="R22" i="5"/>
  <c r="AB21" i="5"/>
  <c r="AA21" i="5"/>
  <c r="Z21" i="5"/>
  <c r="Y21" i="5"/>
  <c r="X21" i="5"/>
  <c r="W21" i="5"/>
  <c r="T21" i="5"/>
  <c r="V21" i="5" s="1"/>
  <c r="S21" i="5"/>
  <c r="R21" i="5"/>
  <c r="AB20" i="5"/>
  <c r="AA20" i="5"/>
  <c r="Z20" i="5"/>
  <c r="Y20" i="5"/>
  <c r="X20" i="5"/>
  <c r="W20" i="5"/>
  <c r="T20" i="5"/>
  <c r="V20" i="5" s="1"/>
  <c r="S20" i="5"/>
  <c r="R20" i="5"/>
  <c r="AB19" i="5"/>
  <c r="AA19" i="5"/>
  <c r="Z19" i="5"/>
  <c r="Y19" i="5"/>
  <c r="X19" i="5"/>
  <c r="W19" i="5"/>
  <c r="T19" i="5"/>
  <c r="U19" i="5" s="1"/>
  <c r="S19" i="5"/>
  <c r="R19" i="5"/>
  <c r="AB18" i="5"/>
  <c r="AA18" i="5"/>
  <c r="Z18" i="5"/>
  <c r="Y18" i="5"/>
  <c r="X18" i="5"/>
  <c r="W18" i="5"/>
  <c r="T18" i="5"/>
  <c r="V18" i="5" s="1"/>
  <c r="S18" i="5"/>
  <c r="R18" i="5"/>
  <c r="AB17" i="5"/>
  <c r="AA17" i="5"/>
  <c r="Z17" i="5"/>
  <c r="Y17" i="5"/>
  <c r="X17" i="5"/>
  <c r="W17" i="5"/>
  <c r="T17" i="5"/>
  <c r="V17" i="5" s="1"/>
  <c r="S17" i="5"/>
  <c r="R17" i="5"/>
  <c r="AB16" i="5"/>
  <c r="AA16" i="5"/>
  <c r="Z16" i="5"/>
  <c r="Y16" i="5"/>
  <c r="X16" i="5"/>
  <c r="W16" i="5"/>
  <c r="T16" i="5"/>
  <c r="V16" i="5" s="1"/>
  <c r="S16" i="5"/>
  <c r="R16" i="5"/>
  <c r="AB15" i="5"/>
  <c r="AA15" i="5"/>
  <c r="Z15" i="5"/>
  <c r="Y15" i="5"/>
  <c r="X15" i="5"/>
  <c r="W15" i="5"/>
  <c r="T15" i="5"/>
  <c r="V15" i="5" s="1"/>
  <c r="S15" i="5"/>
  <c r="R15" i="5"/>
  <c r="AA14" i="5"/>
  <c r="Z14" i="5"/>
  <c r="Y14" i="5"/>
  <c r="X14" i="5"/>
  <c r="T14" i="5"/>
  <c r="U14" i="5" s="1"/>
  <c r="S14" i="5"/>
  <c r="R14" i="5"/>
  <c r="W14" i="5" l="1"/>
  <c r="O14" i="5"/>
  <c r="O15" i="5"/>
  <c r="O16" i="5"/>
  <c r="O17" i="5"/>
  <c r="O18" i="5"/>
  <c r="O19" i="5"/>
  <c r="O20" i="5"/>
  <c r="O21" i="5"/>
  <c r="O22" i="5"/>
  <c r="O23" i="5"/>
  <c r="U21" i="5"/>
  <c r="U17" i="5"/>
  <c r="U23" i="5"/>
  <c r="V14" i="5"/>
  <c r="U15" i="5"/>
  <c r="U18" i="5"/>
  <c r="U20" i="5"/>
  <c r="U24" i="5"/>
  <c r="V19" i="5"/>
  <c r="V22" i="5"/>
  <c r="U16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<sst xmlns="http://schemas.openxmlformats.org/spreadsheetml/2006/main" count="574" uniqueCount="243">
  <si>
    <t>Unnamed: 0</t>
  </si>
  <si>
    <t>Group Name</t>
  </si>
  <si>
    <t>Status</t>
  </si>
  <si>
    <t>Title</t>
  </si>
  <si>
    <t>Description</t>
  </si>
  <si>
    <t>Owner</t>
  </si>
  <si>
    <t>Goal</t>
  </si>
  <si>
    <t>Average</t>
  </si>
  <si>
    <t>Total</t>
  </si>
  <si>
    <t>Oct 20 - Oct 26</t>
  </si>
  <si>
    <t>Oct 13 - Oct 19</t>
  </si>
  <si>
    <t>Oct 06 - Oct 12</t>
  </si>
  <si>
    <t>Sep 29 - Oct 05</t>
  </si>
  <si>
    <t>Sep 22 - Sep 28</t>
  </si>
  <si>
    <t>Sep 15 - Sep 21</t>
  </si>
  <si>
    <t>Sep 08 - Sep 14</t>
  </si>
  <si>
    <t>Sep 01 - Sep 07</t>
  </si>
  <si>
    <t>Aug 25 - Aug 31</t>
  </si>
  <si>
    <t>Aug 18 - Aug 24</t>
  </si>
  <si>
    <t>Aug 11 - Aug 17</t>
  </si>
  <si>
    <t>Aug 04 - Aug 10</t>
  </si>
  <si>
    <t>Jul 28 - Aug 03</t>
  </si>
  <si>
    <t>Production</t>
  </si>
  <si>
    <t>off-track</t>
  </si>
  <si>
    <t>Batches per Week</t>
  </si>
  <si>
    <t>Divide the Volume Packaged by the current Staff Size (Currently 10 as of February 21, 2025)</t>
  </si>
  <si>
    <t>Production - Package Loss Percentage Production</t>
  </si>
  <si>
    <t>Finance</t>
  </si>
  <si>
    <t>Current Ratio</t>
  </si>
  <si>
    <t>Quick Ratio</t>
  </si>
  <si>
    <t>Days Sales in Inventory</t>
  </si>
  <si>
    <t>Days Working Capital</t>
  </si>
  <si>
    <t>0</t>
  </si>
  <si>
    <t>Debt Service Coverage Ratio</t>
  </si>
  <si>
    <t>Trailing 12 Mo Net Operating Income/Loss</t>
  </si>
  <si>
    <t>Incremental Weekly Sales Needed to Hit Financial Target</t>
  </si>
  <si>
    <t>Sales</t>
  </si>
  <si>
    <t>2024 average: 218/week</t>
  </si>
  <si>
    <t>Revenue - Total: 2024 avg $$ goal</t>
  </si>
  <si>
    <t>Core package volume</t>
  </si>
  <si>
    <t>Limited release package volume</t>
  </si>
  <si>
    <t>Draft volume</t>
  </si>
  <si>
    <t>October</t>
  </si>
  <si>
    <t>September</t>
  </si>
  <si>
    <t>August</t>
  </si>
  <si>
    <t>July</t>
  </si>
  <si>
    <t>June</t>
  </si>
  <si>
    <t>May</t>
  </si>
  <si>
    <t>April</t>
  </si>
  <si>
    <t>March</t>
  </si>
  <si>
    <t>February</t>
  </si>
  <si>
    <t>January</t>
  </si>
  <si>
    <t>December</t>
  </si>
  <si>
    <t>November</t>
  </si>
  <si>
    <t>October.1</t>
  </si>
  <si>
    <t>Distribution Sales</t>
  </si>
  <si>
    <t>Distribution Sales Goal</t>
  </si>
  <si>
    <t>Off premise accounts sold: Core</t>
  </si>
  <si>
    <t>Off premise PODs: Core</t>
  </si>
  <si>
    <t>Draft accounts sold</t>
  </si>
  <si>
    <t xml:space="preserve">Brewery Labor </t>
  </si>
  <si>
    <t>at-risk</t>
  </si>
  <si>
    <t>on-track</t>
  </si>
  <si>
    <t>Paid Time Off</t>
  </si>
  <si>
    <t>Production Labor as % of Sales</t>
  </si>
  <si>
    <t>Office</t>
  </si>
  <si>
    <t xml:space="preserve">Office Labor as a % of Sales </t>
  </si>
  <si>
    <t>Labor Costs Total</t>
  </si>
  <si>
    <t>Labor Costs %</t>
  </si>
  <si>
    <t>BOH</t>
  </si>
  <si>
    <t>FOH</t>
  </si>
  <si>
    <t>Floor Managers</t>
  </si>
  <si>
    <t>This is four 12 hours of floor managers per day.&amp;nbsp;</t>
  </si>
  <si>
    <t>Payroll Taxes</t>
  </si>
  <si>
    <t>Food Sales Total</t>
  </si>
  <si>
    <t>Food Sales as a % of Total Sales</t>
  </si>
  <si>
    <t>Food COGS Total</t>
  </si>
  <si>
    <t>Food COGS %</t>
  </si>
  <si>
    <t>Draft Beer Sales Total</t>
  </si>
  <si>
    <t>Draft Beer Sales as a % of Total Sales</t>
  </si>
  <si>
    <t>Non-Beer Bev Sales Total</t>
  </si>
  <si>
    <t>Non-Beer Bev Sales as a % of Total Sales</t>
  </si>
  <si>
    <t>Non-Beer Bev COGS</t>
  </si>
  <si>
    <t>Non-Beer Bev COG %</t>
  </si>
  <si>
    <t>Retail Can / Bottles Sales Total</t>
  </si>
  <si>
    <t>Retail Can / Bottle Sales as a % of Total Sales</t>
  </si>
  <si>
    <t>Apparel &amp; Merch Sales Total</t>
  </si>
  <si>
    <t>Apparel &amp; Merch Sales as a % of Total Sales</t>
  </si>
  <si>
    <t>Apparel &amp; Merch COGS</t>
  </si>
  <si>
    <t>Apparel &amp; Merch COG %</t>
  </si>
  <si>
    <t>Room Fee Sales Total</t>
  </si>
  <si>
    <t>Room Fee Sales as a % of Total Sales</t>
  </si>
  <si>
    <t>0%</t>
  </si>
  <si>
    <t>Events per Month</t>
  </si>
  <si>
    <t>A/P Aging % of Total Within 60 Days or Less</t>
  </si>
  <si>
    <t>Dumped/Dated Beer in $</t>
  </si>
  <si>
    <t>$0.00</t>
  </si>
  <si>
    <t>EBITDA as %</t>
  </si>
  <si>
    <t>Fixed Overhead Per BBLs Packaged</t>
  </si>
  <si>
    <t>&gt;= $0</t>
  </si>
  <si>
    <t>Fixed Overhead Per BBLs Sold</t>
  </si>
  <si>
    <t>Gross Profit Overall as %</t>
  </si>
  <si>
    <t>Gross Profit Overall in $</t>
  </si>
  <si>
    <t>Gross Profit Wholesale as %</t>
  </si>
  <si>
    <t>Gross Profit Wholesale in $</t>
  </si>
  <si>
    <t>Gross Revenue Per BBL Sold</t>
  </si>
  <si>
    <t>Gross Revenue Per Employee</t>
  </si>
  <si>
    <t>Inventory Turnover</t>
  </si>
  <si>
    <t>Labor $ Per BBL Produced</t>
  </si>
  <si>
    <t>Net Operating Income</t>
  </si>
  <si>
    <t>Return on Assets</t>
  </si>
  <si>
    <t>Utilities Per BBL Produced</t>
  </si>
  <si>
    <t>Q4</t>
  </si>
  <si>
    <t>Q3</t>
  </si>
  <si>
    <t>Q2</t>
  </si>
  <si>
    <t>Q1</t>
  </si>
  <si>
    <t>Q4.1</t>
  </si>
  <si>
    <t>Q3.1</t>
  </si>
  <si>
    <t>Q2.1</t>
  </si>
  <si>
    <t>Q1.1</t>
  </si>
  <si>
    <t>Q4.2</t>
  </si>
  <si>
    <t>Q3.2</t>
  </si>
  <si>
    <t>Q2.2</t>
  </si>
  <si>
    <t>Q1.2</t>
  </si>
  <si>
    <t>Q4.3</t>
  </si>
  <si>
    <t>Quarterly Group 1</t>
  </si>
  <si>
    <t>Revenue</t>
  </si>
  <si>
    <t>Enterprise Value</t>
  </si>
  <si>
    <t>The total valuation of a company, including its market capitalization, short and long-term debt, and any cash on the company's balance sheet.</t>
  </si>
  <si>
    <t>Net Income Quarterly</t>
  </si>
  <si>
    <t>The net income generated by the company in a specific quarter.</t>
  </si>
  <si>
    <t>Net Income TTM</t>
  </si>
  <si>
    <t>The net income of the company over the trailing twelve months (TTM).</t>
  </si>
  <si>
    <t>Quarterly Number Performance (1-10)</t>
  </si>
  <si>
    <t>A score from 1 to 10 rating the company's performance for the quarter.</t>
  </si>
  <si>
    <t>&gt;= 0</t>
  </si>
  <si>
    <t>On track to hit Budget (1-10)</t>
  </si>
  <si>
    <t>A score from 1 to 10 indicating how likely the company is to meet its budgetary targets.</t>
  </si>
  <si>
    <t>Rock Performance (1-10)</t>
  </si>
  <si>
    <t>A score from 1 to 10 rating the performance of the company's key initiatives or 'Rocks'.</t>
  </si>
  <si>
    <t>Revenue Quarter</t>
  </si>
  <si>
    <t>Total revenue generated by the company in a specific quarter.</t>
  </si>
  <si>
    <t>Revenue TTM</t>
  </si>
  <si>
    <t>Total revenue of the company over the trailing twelve months (TTM).</t>
  </si>
  <si>
    <t>Revenue per FTE</t>
  </si>
  <si>
    <t>Revenue generated per full-time equivalent employee.</t>
  </si>
  <si>
    <t>&gt;= $0 and
&lt;= $0</t>
  </si>
  <si>
    <t>Total workforce</t>
  </si>
  <si>
    <t>The total number of employees in the workforce.</t>
  </si>
  <si>
    <t>&gt;= 0 and
&lt;= 0</t>
  </si>
  <si>
    <t>Org Checkup - Vision</t>
  </si>
  <si>
    <t>&gt;= 0%</t>
  </si>
  <si>
    <t>Org Checkup - People</t>
  </si>
  <si>
    <t>Org Checkup - Data</t>
  </si>
  <si>
    <t>Org Checkup - Issues</t>
  </si>
  <si>
    <t>Org Checkup - Process</t>
  </si>
  <si>
    <t>Org Checkup - Traction</t>
  </si>
  <si>
    <t>Gross Profit</t>
  </si>
  <si>
    <t>SG&amp;A</t>
  </si>
  <si>
    <t>EBITDA</t>
  </si>
  <si>
    <t>2025</t>
  </si>
  <si>
    <t>2024</t>
  </si>
  <si>
    <t>2023</t>
  </si>
  <si>
    <t>2022</t>
  </si>
  <si>
    <t>2021</t>
  </si>
  <si>
    <t>Annual Group 1</t>
  </si>
  <si>
    <t>Earnings Before Interest, Taxes, Depreciation, and Amortization - a measure of a company's overall financial performance.</t>
  </si>
  <si>
    <t>Net Income Annual</t>
  </si>
  <si>
    <t>The net income generated by the company in a specific year.</t>
  </si>
  <si>
    <t>Achieved Budget (1-10)</t>
  </si>
  <si>
    <t>A score from 1 to 10 rating the company's performance for the year.</t>
  </si>
  <si>
    <t>Revenue Annual</t>
  </si>
  <si>
    <t>Total revenue generated by the company in a specific year.</t>
  </si>
  <si>
    <t>Sustainability Dashboard</t>
  </si>
  <si>
    <t>KPI Targets / Settings</t>
  </si>
  <si>
    <t>Gross Margin % Target</t>
  </si>
  <si>
    <t>DSCR Target</t>
  </si>
  <si>
    <t>Cash Runway Target (months)</t>
  </si>
  <si>
    <t>DSO Target (days)</t>
  </si>
  <si>
    <t>DPO Target (days)</t>
  </si>
  <si>
    <t>Inventory Turns Target (annual)</t>
  </si>
  <si>
    <t>Current KPI Snapshot</t>
  </si>
  <si>
    <t>Paste/Link Monthly Totals Below (or link with formulas to your tabs)</t>
  </si>
  <si>
    <t>Month</t>
  </si>
  <si>
    <t>COGS</t>
  </si>
  <si>
    <t>Operating Expenses</t>
  </si>
  <si>
    <t>Depreciation</t>
  </si>
  <si>
    <t>Amortization</t>
  </si>
  <si>
    <t>Interest</t>
  </si>
  <si>
    <t>Taxes</t>
  </si>
  <si>
    <t>Accounts Receivable (AR)</t>
  </si>
  <si>
    <t>Accounts Payable (AP)</t>
  </si>
  <si>
    <t>Inventory</t>
  </si>
  <si>
    <t>Cash</t>
  </si>
  <si>
    <t>Debt Service (P+I)</t>
  </si>
  <si>
    <t>Current</t>
  </si>
  <si>
    <t>GM$</t>
  </si>
  <si>
    <t>GM%</t>
  </si>
  <si>
    <t>Bankable Profit</t>
  </si>
  <si>
    <t>Net Profit</t>
  </si>
  <si>
    <t>DSCR</t>
  </si>
  <si>
    <t>DSO</t>
  </si>
  <si>
    <t>DPO</t>
  </si>
  <si>
    <t>Inv Turns</t>
  </si>
  <si>
    <t>Net Burn</t>
  </si>
  <si>
    <t>Cash Runway</t>
  </si>
  <si>
    <t>Jan</t>
  </si>
  <si>
    <t>Gross Margin $</t>
  </si>
  <si>
    <t>—</t>
  </si>
  <si>
    <t>Feb</t>
  </si>
  <si>
    <t>Gross Margin %</t>
  </si>
  <si>
    <t>Mar</t>
  </si>
  <si>
    <t>Apr</t>
  </si>
  <si>
    <t>Bankable Profit (EBITDA)</t>
  </si>
  <si>
    <t>Jun</t>
  </si>
  <si>
    <t>Jul</t>
  </si>
  <si>
    <t>DSO (days)</t>
  </si>
  <si>
    <t>Aug</t>
  </si>
  <si>
    <t>DPO (days)</t>
  </si>
  <si>
    <t>Sep</t>
  </si>
  <si>
    <t>Inventory Turns (annual)</t>
  </si>
  <si>
    <t>Oct</t>
  </si>
  <si>
    <t>Nov</t>
  </si>
  <si>
    <t>Cash Runway (months)</t>
  </si>
  <si>
    <t>Dec</t>
  </si>
  <si>
    <t>Notes:</t>
  </si>
  <si>
    <t>• Enter or link monthly totals in the input area. Dashboard KPIs and charts update automatically.</t>
  </si>
  <si>
    <t>• Bankable Profit is proxied by EBITDA (Revenue - COGS - Operating Expenses). Adjust as needed for your lenders' definition.</t>
  </si>
  <si>
    <t>• DSCR uses EBITDA divided by total monthly debt service (principal + interest).</t>
  </si>
  <si>
    <t>• DSO/DPO assume 30-day months. Inventory turns are annualized from monthly data.</t>
  </si>
  <si>
    <t>Volume Brewed</t>
  </si>
  <si>
    <t xml:space="preserve">Volume Packaged </t>
  </si>
  <si>
    <t>Units Packaged per Employee</t>
  </si>
  <si>
    <t>Total Weekly Sales in units (Wholesale)</t>
  </si>
  <si>
    <t>Revenue - State: 2024 avg $$ goal</t>
  </si>
  <si>
    <t>Location 2 Sales &amp; Labor</t>
  </si>
  <si>
    <t>Total Location 2 Sales</t>
  </si>
  <si>
    <t>Location 2 Food</t>
  </si>
  <si>
    <t>Location 2 Draft Beer</t>
  </si>
  <si>
    <t>Location 2 Non-Beer Bev Sales</t>
  </si>
  <si>
    <t>Location 2 Retail Beer To-Go</t>
  </si>
  <si>
    <t>Retail Apparel / Merch</t>
  </si>
  <si>
    <t>Events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</si>
</sst>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\$* #,##0_);_(\$* \(#,##0\);_(\$* &quot;-&quot;??_);_(@_)"/>
    <numFmt numFmtId="165" formatCode="0.0%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</font>
    <font>
      <b/>
      <sz val="14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</fills>
  <borders count="2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vertical="center" wrapText="1"/>
    </xf>
    <xf numFmtId="0" fontId="0" fillId="0" borderId="1" xfId="0" applyBorder="1"/>
    <xf numFmtId="0" fontId="2" fillId="0" borderId="0" xfId="0" applyFont="1"/>
    <xf numFmtId="0" fontId="1" fillId="0" borderId="0" xfId="0" applyFont="1"/>
    <xf numFmtId="0" fontId="1" fillId="2" borderId="1" xfId="0" applyFont="1" applyFill="1" applyBorder="1"/>
    <xf numFmtId="164" fontId="0" fillId="0" borderId="1" xfId="0" applyNumberFormat="1" applyBorder="1"/>
    <xf numFmtId="165" fontId="0" fillId="0" borderId="1" xfId="0" applyNumberFormat="1" applyBorder="1"/>
    <xf numFmtId="2" fontId="0" fillId="0" borderId="1" xfId="0" applyNumberFormat="1" applyBorder="1"/>
  </cellXfs>
  <cellStyles count="1">
    <cellStyle name="Normal" xfId="0" builtinId="0"/>
  </cellStyles>
  <dxfs count="24">
    <dxf>
      <fill>
        <patternFill patternType="solid">
          <fgColor rgb="FFF8CBAD"/>
          <bgColor rgb="FFF8CBAD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C6EFCE"/>
          <bgColor rgb="FFC6EFCE"/>
        </patternFill>
      </fill>
    </dxf>
    <dxf>
      <fill>
        <patternFill patternType="solid">
          <fgColor rgb="FFF8CBAD"/>
          <bgColor rgb="FFF8CBAD"/>
        </patternFill>
      </fill>
    </dxf>
    <dxf>
      <fill>
        <patternFill patternType="solid">
          <fgColor rgb="FFC6EFCE"/>
          <bgColor rgb="FFC6EFCE"/>
        </patternFill>
      </fill>
    </dxf>
    <dxf>
      <fill>
        <patternFill patternType="solid">
          <fgColor rgb="FFF8CBAD"/>
          <bgColor rgb="FFF8CBAD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C6EFCE"/>
          <bgColor rgb="FFC6EFCE"/>
        </patternFill>
      </fill>
    </dxf>
    <dxf>
      <fill>
        <patternFill patternType="solid">
          <fgColor rgb="FFF8CBAD"/>
          <bgColor rgb="FFF8CBAD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C6EFCE"/>
          <bgColor rgb="FFC6EFCE"/>
        </patternFill>
      </fill>
    </dxf>
    <dxf>
      <fill>
        <patternFill patternType="solid">
          <fgColor rgb="FFF8CBAD"/>
          <bgColor rgb="FFF8CBAD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C6EFCE"/>
          <bgColor rgb="FFC6EFCE"/>
        </patternFill>
      </fill>
    </dxf>
    <dxf>
      <fill>
        <patternFill patternType="solid">
          <fgColor rgb="FFF8CBAD"/>
          <bgColor rgb="FFF8CBAD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C6EFCE"/>
          <bgColor rgb="FFC6EFCE"/>
        </patternFill>
      </fill>
    </dxf>
    <dxf>
      <fill>
        <patternFill patternType="solid">
          <fgColor rgb="FFF8CBAD"/>
          <bgColor rgb="FFF8CBAD"/>
        </patternFill>
      </fill>
    </dxf>
    <dxf>
      <fill>
        <patternFill patternType="solid">
          <fgColor rgb="FFC6EFCE"/>
          <bgColor rgb="FFC6EFCE"/>
        </patternFill>
      </fill>
    </dxf>
    <dxf>
      <fill>
        <patternFill patternType="solid">
          <fgColor rgb="FFF8CBAD"/>
          <bgColor rgb="FFF8CBAD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C6EFCE"/>
          <bgColor rgb="FFC6EFCE"/>
        </patternFill>
      </fill>
    </dxf>
    <dxf>
      <fill>
        <patternFill patternType="solid">
          <fgColor rgb="FFF8CBAD"/>
          <bgColor rgb="FFF8CBAD"/>
        </patternFill>
      </fill>
    </dxf>
    <dxf>
      <fill>
        <patternFill patternType="solid">
          <fgColor rgb="FFC6EFCE"/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Revenue by Month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'Sustainability Dashboard'!$B$13</c:f>
              <c:strCache>
                <c:ptCount val="1"/>
                <c:pt idx="0">
                  <c:v>Revenue</c:v>
                </c:pt>
              </c:strCache>
            </c:strRef>
          </c:tx>
          <c:spPr>
            <a:ln>
              <a:prstDash val="solid"/>
            </a:ln>
          </c:spPr>
          <c:invertIfNegative val="0"/>
          <c:cat>
            <c:strRef>
              <c:f>'Sustainability Dashboard'!$A$14:$A$25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'Sustainability Dashboard'!$B$14:$B$25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B2-485A-BF96-97AE70925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"/>
        <c:axId val="100"/>
      </c:barChart>
      <c:catAx>
        <c:axId val="1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Gross Margin % (Monthly)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'Sustainability Dashboard'!$S$13</c:f>
              <c:strCache>
                <c:ptCount val="1"/>
                <c:pt idx="0">
                  <c:v>GM%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'Sustainability Dashboard'!$A$14:$A$25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'Sustainability Dashboard'!$S$14:$S$25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71-45BD-B882-44FA217C16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EBITDA (Monthly)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'Sustainability Dashboard'!$T$13</c:f>
              <c:strCache>
                <c:ptCount val="1"/>
                <c:pt idx="0">
                  <c:v>EBITDA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'Sustainability Dashboard'!$A$14:$A$25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'Sustainability Dashboard'!$T$14:$T$25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34-481B-8D7D-3CD7BAD45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DSO (Days)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'Sustainability Dashboard'!$X$13</c:f>
              <c:strCache>
                <c:ptCount val="1"/>
                <c:pt idx="0">
                  <c:v>DSO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'Sustainability Dashboard'!$A$14:$A$25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'Sustainability Dashboard'!$X$14:$X$25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C4-44AA-BEF2-8D4AD39DFC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Cash Balance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'Sustainability Dashboard'!$L$13</c:f>
              <c:strCache>
                <c:ptCount val="1"/>
                <c:pt idx="0">
                  <c:v>Cash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'Sustainability Dashboard'!$A$14:$A$25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'Sustainability Dashboard'!$L$14:$L$25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16-4DFA-BD5B-12B10CF8E1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28</xdr:row>
      <xdr:rowOff>0</xdr:rowOff>
    </xdr:from>
    <xdr:ext cx="5400000" cy="270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7</xdr:col>
      <xdr:colOff>0</xdr:colOff>
      <xdr:row>28</xdr:row>
      <xdr:rowOff>0</xdr:rowOff>
    </xdr:from>
    <xdr:ext cx="5400000" cy="2700000"/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13</xdr:col>
      <xdr:colOff>0</xdr:colOff>
      <xdr:row>28</xdr:row>
      <xdr:rowOff>0</xdr:rowOff>
    </xdr:from>
    <xdr:ext cx="5400000" cy="2700000"/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7</xdr:col>
      <xdr:colOff>0</xdr:colOff>
      <xdr:row>43</xdr:row>
      <xdr:rowOff>0</xdr:rowOff>
    </xdr:from>
    <xdr:ext cx="5400000" cy="2700000"/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  <xdr:oneCellAnchor>
    <xdr:from>
      <xdr:col>13</xdr:col>
      <xdr:colOff>0</xdr:colOff>
      <xdr:row>43</xdr:row>
      <xdr:rowOff>0</xdr:rowOff>
    </xdr:from>
    <xdr:ext cx="5400000" cy="2700000"/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9"/>
  <sheetViews>
    <sheetView workbookViewId="0">
      <pane ySplit="1" topLeftCell="A2" activePane="bottomLeft" state="frozen"/>
      <selection pane="bottomLeft" activeCell="J14" sqref="J14"/>
    </sheetView>
  </sheetViews>
  <sheetFormatPr defaultRowHeight="14.4" x14ac:dyDescent="0.55000000000000004"/>
  <cols>
    <col min="1" max="2" width="12" customWidth="1"/>
    <col min="3" max="3" width="11" customWidth="1"/>
    <col min="4" max="4" width="57" customWidth="1"/>
    <col min="5" max="5" width="60" customWidth="1"/>
    <col min="6" max="7" width="17" customWidth="1"/>
    <col min="8" max="8" width="13" customWidth="1"/>
    <col min="9" max="9" width="12" customWidth="1"/>
    <col min="10" max="22" width="17" customWidth="1"/>
  </cols>
  <sheetData>
    <row r="1" spans="1:22" x14ac:dyDescent="0.5500000000000000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</row>
    <row r="2" spans="1:22" x14ac:dyDescent="0.55000000000000004">
      <c r="A2" s="2">
        <v>1</v>
      </c>
      <c r="B2" s="2" t="s">
        <v>22</v>
      </c>
      <c r="C2" s="2" t="s">
        <v>23</v>
      </c>
      <c r="D2" s="2" t="s">
        <v>24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spans="1:22" x14ac:dyDescent="0.55000000000000004">
      <c r="A3" s="2">
        <v>2</v>
      </c>
      <c r="B3" s="2" t="s">
        <v>22</v>
      </c>
      <c r="C3" s="2" t="s">
        <v>23</v>
      </c>
      <c r="D3" s="2" t="s">
        <v>230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spans="1:22" x14ac:dyDescent="0.55000000000000004">
      <c r="A4" s="2">
        <v>3</v>
      </c>
      <c r="B4" s="2" t="s">
        <v>22</v>
      </c>
      <c r="C4" s="2" t="s">
        <v>23</v>
      </c>
      <c r="D4" s="2" t="s">
        <v>231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spans="1:22" x14ac:dyDescent="0.55000000000000004">
      <c r="A5" s="2">
        <v>4</v>
      </c>
      <c r="B5" s="2" t="s">
        <v>22</v>
      </c>
      <c r="C5" s="2" t="s">
        <v>23</v>
      </c>
      <c r="D5" s="2" t="s">
        <v>232</v>
      </c>
      <c r="E5" s="2" t="s">
        <v>25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x14ac:dyDescent="0.55000000000000004">
      <c r="A6" s="2">
        <v>5</v>
      </c>
      <c r="B6" s="2" t="s">
        <v>22</v>
      </c>
      <c r="C6" s="2" t="s">
        <v>23</v>
      </c>
      <c r="D6" s="2" t="s">
        <v>26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2" x14ac:dyDescent="0.55000000000000004">
      <c r="A7" s="2">
        <v>6</v>
      </c>
      <c r="B7" s="2" t="s">
        <v>27</v>
      </c>
      <c r="C7" s="2" t="s">
        <v>23</v>
      </c>
      <c r="D7" s="2" t="s">
        <v>28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2" x14ac:dyDescent="0.55000000000000004">
      <c r="A8" s="2">
        <v>7</v>
      </c>
      <c r="B8" s="2" t="s">
        <v>27</v>
      </c>
      <c r="C8" s="2" t="s">
        <v>23</v>
      </c>
      <c r="D8" s="2" t="s">
        <v>29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 x14ac:dyDescent="0.55000000000000004">
      <c r="A9" s="2">
        <v>8</v>
      </c>
      <c r="B9" s="2" t="s">
        <v>27</v>
      </c>
      <c r="C9" s="2" t="s">
        <v>23</v>
      </c>
      <c r="D9" s="2" t="s">
        <v>30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x14ac:dyDescent="0.55000000000000004">
      <c r="A10" s="2">
        <v>9</v>
      </c>
      <c r="B10" s="2" t="s">
        <v>27</v>
      </c>
      <c r="C10" s="2" t="s">
        <v>23</v>
      </c>
      <c r="D10" s="2" t="s">
        <v>31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x14ac:dyDescent="0.55000000000000004">
      <c r="A11" s="2">
        <v>10</v>
      </c>
      <c r="B11" s="2" t="s">
        <v>27</v>
      </c>
      <c r="C11" s="2" t="s">
        <v>23</v>
      </c>
      <c r="D11" s="2" t="s">
        <v>33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2" x14ac:dyDescent="0.55000000000000004">
      <c r="A12" s="2">
        <v>11</v>
      </c>
      <c r="B12" s="2" t="s">
        <v>27</v>
      </c>
      <c r="C12" s="2" t="s">
        <v>23</v>
      </c>
      <c r="D12" s="2" t="s">
        <v>34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22" x14ac:dyDescent="0.55000000000000004">
      <c r="A13" s="2">
        <v>12</v>
      </c>
      <c r="B13" s="2" t="s">
        <v>27</v>
      </c>
      <c r="C13" s="2" t="s">
        <v>23</v>
      </c>
      <c r="D13" s="2" t="s">
        <v>35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1:22" x14ac:dyDescent="0.55000000000000004">
      <c r="A14" s="2">
        <v>13</v>
      </c>
      <c r="B14" s="2" t="s">
        <v>36</v>
      </c>
      <c r="C14" s="2" t="s">
        <v>23</v>
      </c>
      <c r="D14" s="2" t="s">
        <v>233</v>
      </c>
      <c r="E14" s="2" t="s">
        <v>37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2" x14ac:dyDescent="0.55000000000000004">
      <c r="A15" s="2">
        <v>14</v>
      </c>
      <c r="B15" s="2" t="s">
        <v>36</v>
      </c>
      <c r="C15" s="2" t="s">
        <v>23</v>
      </c>
      <c r="D15" s="2" t="s">
        <v>38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2" x14ac:dyDescent="0.55000000000000004">
      <c r="A16" s="2">
        <v>15</v>
      </c>
      <c r="B16" s="2" t="s">
        <v>36</v>
      </c>
      <c r="C16" s="2" t="s">
        <v>23</v>
      </c>
      <c r="D16" s="2" t="s">
        <v>234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2" x14ac:dyDescent="0.55000000000000004">
      <c r="A17" s="2">
        <v>16</v>
      </c>
      <c r="B17" s="2" t="s">
        <v>36</v>
      </c>
      <c r="C17" s="2" t="s">
        <v>23</v>
      </c>
      <c r="D17" s="2" t="s">
        <v>39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x14ac:dyDescent="0.55000000000000004">
      <c r="A18" s="2">
        <v>17</v>
      </c>
      <c r="B18" s="2" t="s">
        <v>36</v>
      </c>
      <c r="C18" s="2" t="s">
        <v>23</v>
      </c>
      <c r="D18" s="2" t="s">
        <v>40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 x14ac:dyDescent="0.55000000000000004">
      <c r="A19" s="2">
        <v>18</v>
      </c>
      <c r="B19" s="2" t="s">
        <v>36</v>
      </c>
      <c r="C19" s="2" t="s">
        <v>23</v>
      </c>
      <c r="D19" s="2" t="s">
        <v>41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</sheetData>
  <autoFilter ref="A1:V19" xr:uid="{00000000-0009-0000-0000-000000000000}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53"/>
  <sheetViews>
    <sheetView tabSelected="1" workbookViewId="0">
      <pane ySplit="1" topLeftCell="A2" activePane="bottomLeft" state="frozen"/>
      <selection pane="bottomLeft" activeCell="L42" sqref="L42"/>
    </sheetView>
  </sheetViews>
  <sheetFormatPr defaultRowHeight="14.4" x14ac:dyDescent="0.55000000000000004"/>
  <cols>
    <col min="1" max="1" width="12" customWidth="1"/>
    <col min="2" max="2" width="30" customWidth="1"/>
    <col min="3" max="3" width="11" customWidth="1"/>
    <col min="4" max="4" width="49" customWidth="1"/>
    <col min="5" max="5" width="56" customWidth="1"/>
    <col min="6" max="6" width="17" customWidth="1"/>
    <col min="7" max="8" width="13" customWidth="1"/>
    <col min="9" max="9" width="15" customWidth="1"/>
    <col min="10" max="10" width="9" customWidth="1"/>
    <col min="11" max="11" width="11" customWidth="1"/>
    <col min="12" max="22" width="13" customWidth="1"/>
  </cols>
  <sheetData>
    <row r="1" spans="1:22" x14ac:dyDescent="0.5500000000000000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42</v>
      </c>
      <c r="K1" s="1" t="s">
        <v>43</v>
      </c>
      <c r="L1" s="1" t="s">
        <v>44</v>
      </c>
      <c r="M1" s="1" t="s">
        <v>45</v>
      </c>
      <c r="N1" s="1" t="s">
        <v>46</v>
      </c>
      <c r="O1" s="1" t="s">
        <v>47</v>
      </c>
      <c r="P1" s="1" t="s">
        <v>48</v>
      </c>
      <c r="Q1" s="1" t="s">
        <v>49</v>
      </c>
      <c r="R1" s="1" t="s">
        <v>50</v>
      </c>
      <c r="S1" s="1" t="s">
        <v>51</v>
      </c>
      <c r="T1" s="1" t="s">
        <v>52</v>
      </c>
      <c r="U1" s="1" t="s">
        <v>53</v>
      </c>
      <c r="V1" s="1" t="s">
        <v>54</v>
      </c>
    </row>
    <row r="2" spans="1:22" x14ac:dyDescent="0.55000000000000004">
      <c r="A2" s="2">
        <v>1</v>
      </c>
      <c r="B2" s="2" t="s">
        <v>55</v>
      </c>
      <c r="C2" s="2" t="s">
        <v>23</v>
      </c>
      <c r="D2" s="2" t="s">
        <v>56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spans="1:22" x14ac:dyDescent="0.55000000000000004">
      <c r="A3" s="2">
        <v>2</v>
      </c>
      <c r="B3" s="2" t="s">
        <v>55</v>
      </c>
      <c r="C3" s="2" t="s">
        <v>23</v>
      </c>
      <c r="D3" s="2" t="s">
        <v>57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spans="1:22" x14ac:dyDescent="0.55000000000000004">
      <c r="A4" s="2">
        <v>3</v>
      </c>
      <c r="B4" s="2" t="s">
        <v>55</v>
      </c>
      <c r="C4" s="2" t="s">
        <v>23</v>
      </c>
      <c r="D4" s="2" t="s">
        <v>58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spans="1:22" x14ac:dyDescent="0.55000000000000004">
      <c r="A5" s="2">
        <v>4</v>
      </c>
      <c r="B5" s="2" t="s">
        <v>55</v>
      </c>
      <c r="C5" s="2" t="s">
        <v>23</v>
      </c>
      <c r="D5" s="2" t="s">
        <v>59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x14ac:dyDescent="0.55000000000000004">
      <c r="A6" s="2">
        <v>5</v>
      </c>
      <c r="B6" s="2" t="s">
        <v>60</v>
      </c>
      <c r="C6" s="2" t="s">
        <v>61</v>
      </c>
      <c r="D6" s="2" t="s">
        <v>22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2" x14ac:dyDescent="0.55000000000000004">
      <c r="A7" s="2">
        <v>6</v>
      </c>
      <c r="B7" s="2" t="s">
        <v>60</v>
      </c>
      <c r="C7" s="2" t="s">
        <v>62</v>
      </c>
      <c r="D7" s="2" t="s">
        <v>63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2" x14ac:dyDescent="0.55000000000000004">
      <c r="A8" s="2">
        <v>7</v>
      </c>
      <c r="B8" s="2" t="s">
        <v>60</v>
      </c>
      <c r="C8" s="2" t="s">
        <v>61</v>
      </c>
      <c r="D8" s="2" t="s">
        <v>64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 x14ac:dyDescent="0.55000000000000004">
      <c r="A9" s="2">
        <v>8</v>
      </c>
      <c r="B9" s="2" t="s">
        <v>60</v>
      </c>
      <c r="C9" s="2" t="s">
        <v>61</v>
      </c>
      <c r="D9" s="2" t="s">
        <v>65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x14ac:dyDescent="0.55000000000000004">
      <c r="A10" s="2">
        <v>9</v>
      </c>
      <c r="B10" s="2" t="s">
        <v>60</v>
      </c>
      <c r="C10" s="2" t="s">
        <v>61</v>
      </c>
      <c r="D10" s="2" t="s">
        <v>66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x14ac:dyDescent="0.55000000000000004">
      <c r="A11" s="2">
        <v>10</v>
      </c>
      <c r="B11" s="2" t="s">
        <v>235</v>
      </c>
      <c r="C11" s="2" t="s">
        <v>61</v>
      </c>
      <c r="D11" s="2" t="s">
        <v>236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2" x14ac:dyDescent="0.55000000000000004">
      <c r="A12" s="2">
        <v>11</v>
      </c>
      <c r="B12" s="2" t="s">
        <v>235</v>
      </c>
      <c r="C12" s="2" t="s">
        <v>61</v>
      </c>
      <c r="D12" s="2" t="s">
        <v>67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22" x14ac:dyDescent="0.55000000000000004">
      <c r="A13" s="2">
        <v>12</v>
      </c>
      <c r="B13" s="2" t="s">
        <v>235</v>
      </c>
      <c r="C13" s="2" t="s">
        <v>61</v>
      </c>
      <c r="D13" s="2" t="s">
        <v>68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1:22" x14ac:dyDescent="0.55000000000000004">
      <c r="A14" s="2">
        <v>13</v>
      </c>
      <c r="B14" s="2" t="s">
        <v>235</v>
      </c>
      <c r="C14" s="2" t="s">
        <v>23</v>
      </c>
      <c r="D14" s="2" t="s">
        <v>69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2" x14ac:dyDescent="0.55000000000000004">
      <c r="A15" s="2">
        <v>14</v>
      </c>
      <c r="B15" s="2" t="s">
        <v>235</v>
      </c>
      <c r="C15" s="2" t="s">
        <v>23</v>
      </c>
      <c r="D15" s="2" t="s">
        <v>70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2" x14ac:dyDescent="0.55000000000000004">
      <c r="A16" s="2">
        <v>15</v>
      </c>
      <c r="B16" s="2" t="s">
        <v>235</v>
      </c>
      <c r="C16" s="2" t="s">
        <v>61</v>
      </c>
      <c r="D16" s="2" t="s">
        <v>71</v>
      </c>
      <c r="E16" s="2" t="s">
        <v>72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2" x14ac:dyDescent="0.55000000000000004">
      <c r="A17" s="2">
        <v>16</v>
      </c>
      <c r="B17" s="2" t="s">
        <v>235</v>
      </c>
      <c r="C17" s="2" t="s">
        <v>23</v>
      </c>
      <c r="D17" s="2" t="s">
        <v>73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x14ac:dyDescent="0.55000000000000004">
      <c r="A18" s="2">
        <v>17</v>
      </c>
      <c r="B18" s="2" t="s">
        <v>235</v>
      </c>
      <c r="C18" s="2" t="s">
        <v>62</v>
      </c>
      <c r="D18" s="2" t="s">
        <v>63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 x14ac:dyDescent="0.55000000000000004">
      <c r="A19" s="2">
        <v>18</v>
      </c>
      <c r="B19" s="2" t="s">
        <v>237</v>
      </c>
      <c r="C19" s="2" t="s">
        <v>62</v>
      </c>
      <c r="D19" s="2" t="s">
        <v>74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x14ac:dyDescent="0.55000000000000004">
      <c r="A20" s="2">
        <v>19</v>
      </c>
      <c r="B20" s="2" t="s">
        <v>237</v>
      </c>
      <c r="C20" s="2" t="s">
        <v>62</v>
      </c>
      <c r="D20" s="2" t="s">
        <v>75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x14ac:dyDescent="0.55000000000000004">
      <c r="A21" s="2">
        <v>20</v>
      </c>
      <c r="B21" s="2" t="s">
        <v>237</v>
      </c>
      <c r="C21" s="2" t="s">
        <v>23</v>
      </c>
      <c r="D21" s="2" t="s">
        <v>76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x14ac:dyDescent="0.55000000000000004">
      <c r="A22" s="2">
        <v>21</v>
      </c>
      <c r="B22" s="2" t="s">
        <v>237</v>
      </c>
      <c r="C22" s="2" t="s">
        <v>61</v>
      </c>
      <c r="D22" s="2" t="s">
        <v>77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 x14ac:dyDescent="0.55000000000000004">
      <c r="A23" s="2">
        <v>22</v>
      </c>
      <c r="B23" s="2" t="s">
        <v>238</v>
      </c>
      <c r="C23" s="2" t="s">
        <v>23</v>
      </c>
      <c r="D23" s="2" t="s">
        <v>78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spans="1:22" x14ac:dyDescent="0.55000000000000004">
      <c r="A24" s="2">
        <v>23</v>
      </c>
      <c r="B24" s="2" t="s">
        <v>238</v>
      </c>
      <c r="C24" s="2" t="s">
        <v>23</v>
      </c>
      <c r="D24" s="2" t="s">
        <v>79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spans="1:22" x14ac:dyDescent="0.55000000000000004">
      <c r="A25" s="2">
        <v>24</v>
      </c>
      <c r="B25" s="2" t="s">
        <v>239</v>
      </c>
      <c r="C25" s="2" t="s">
        <v>23</v>
      </c>
      <c r="D25" s="2" t="s">
        <v>80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spans="1:22" x14ac:dyDescent="0.55000000000000004">
      <c r="A26" s="2">
        <v>25</v>
      </c>
      <c r="B26" s="2" t="s">
        <v>239</v>
      </c>
      <c r="C26" s="2" t="s">
        <v>23</v>
      </c>
      <c r="D26" s="2" t="s">
        <v>81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spans="1:22" x14ac:dyDescent="0.55000000000000004">
      <c r="A27" s="2">
        <v>26</v>
      </c>
      <c r="B27" s="2" t="s">
        <v>239</v>
      </c>
      <c r="C27" s="2" t="s">
        <v>62</v>
      </c>
      <c r="D27" s="2" t="s">
        <v>82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spans="1:22" x14ac:dyDescent="0.55000000000000004">
      <c r="A28" s="2">
        <v>27</v>
      </c>
      <c r="B28" s="2" t="s">
        <v>239</v>
      </c>
      <c r="C28" s="2" t="s">
        <v>61</v>
      </c>
      <c r="D28" s="2" t="s">
        <v>83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2" x14ac:dyDescent="0.55000000000000004">
      <c r="A29" s="2">
        <v>28</v>
      </c>
      <c r="B29" s="2" t="s">
        <v>240</v>
      </c>
      <c r="C29" s="2" t="s">
        <v>23</v>
      </c>
      <c r="D29" s="2" t="s">
        <v>84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2" x14ac:dyDescent="0.55000000000000004">
      <c r="A30" s="2">
        <v>29</v>
      </c>
      <c r="B30" s="2" t="s">
        <v>240</v>
      </c>
      <c r="C30" s="2" t="s">
        <v>23</v>
      </c>
      <c r="D30" s="2" t="s">
        <v>85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spans="1:22" x14ac:dyDescent="0.55000000000000004">
      <c r="A31" s="2">
        <v>30</v>
      </c>
      <c r="B31" s="2" t="s">
        <v>241</v>
      </c>
      <c r="C31" s="2" t="s">
        <v>23</v>
      </c>
      <c r="D31" s="2" t="s">
        <v>86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spans="1:22" x14ac:dyDescent="0.55000000000000004">
      <c r="A32" s="2">
        <v>31</v>
      </c>
      <c r="B32" s="2" t="s">
        <v>241</v>
      </c>
      <c r="C32" s="2" t="s">
        <v>23</v>
      </c>
      <c r="D32" s="2" t="s">
        <v>87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spans="1:22" x14ac:dyDescent="0.55000000000000004">
      <c r="A33" s="2">
        <v>32</v>
      </c>
      <c r="B33" s="2" t="s">
        <v>241</v>
      </c>
      <c r="C33" s="2" t="s">
        <v>62</v>
      </c>
      <c r="D33" s="2" t="s">
        <v>88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spans="1:22" x14ac:dyDescent="0.55000000000000004">
      <c r="A34" s="2">
        <v>33</v>
      </c>
      <c r="B34" s="2" t="s">
        <v>241</v>
      </c>
      <c r="C34" s="2" t="s">
        <v>61</v>
      </c>
      <c r="D34" s="2" t="s">
        <v>89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spans="1:22" x14ac:dyDescent="0.55000000000000004">
      <c r="A35" s="2">
        <v>34</v>
      </c>
      <c r="B35" s="2" t="s">
        <v>242</v>
      </c>
      <c r="C35" s="2" t="s">
        <v>23</v>
      </c>
      <c r="D35" s="2" t="s">
        <v>90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spans="1:22" x14ac:dyDescent="0.55000000000000004">
      <c r="A36" s="2">
        <v>35</v>
      </c>
      <c r="B36" s="2" t="s">
        <v>242</v>
      </c>
      <c r="C36" s="2" t="s">
        <v>23</v>
      </c>
      <c r="D36" s="2" t="s">
        <v>91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spans="1:22" x14ac:dyDescent="0.55000000000000004">
      <c r="A37" s="2">
        <v>36</v>
      </c>
      <c r="B37" s="2" t="s">
        <v>242</v>
      </c>
      <c r="C37" s="2" t="s">
        <v>23</v>
      </c>
      <c r="D37" s="2" t="s">
        <v>93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spans="1:22" x14ac:dyDescent="0.55000000000000004">
      <c r="A38" s="2">
        <v>37</v>
      </c>
      <c r="B38" s="2" t="s">
        <v>27</v>
      </c>
      <c r="C38" s="2" t="s">
        <v>23</v>
      </c>
      <c r="D38" s="2" t="s">
        <v>94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spans="1:22" x14ac:dyDescent="0.55000000000000004">
      <c r="A39" s="2">
        <v>38</v>
      </c>
      <c r="B39" s="2" t="s">
        <v>27</v>
      </c>
      <c r="C39" s="2" t="s">
        <v>23</v>
      </c>
      <c r="D39" s="2" t="s">
        <v>95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spans="1:22" x14ac:dyDescent="0.55000000000000004">
      <c r="A40" s="2">
        <v>39</v>
      </c>
      <c r="B40" s="2" t="s">
        <v>27</v>
      </c>
      <c r="C40" s="2" t="s">
        <v>23</v>
      </c>
      <c r="D40" s="2" t="s">
        <v>97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spans="1:22" x14ac:dyDescent="0.55000000000000004">
      <c r="A41" s="2">
        <v>40</v>
      </c>
      <c r="B41" s="2" t="s">
        <v>27</v>
      </c>
      <c r="C41" s="2" t="s">
        <v>23</v>
      </c>
      <c r="D41" s="2" t="s">
        <v>98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spans="1:22" x14ac:dyDescent="0.55000000000000004">
      <c r="A42" s="2">
        <v>41</v>
      </c>
      <c r="B42" s="2" t="s">
        <v>27</v>
      </c>
      <c r="C42" s="2" t="s">
        <v>23</v>
      </c>
      <c r="D42" s="2" t="s">
        <v>100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spans="1:22" x14ac:dyDescent="0.55000000000000004">
      <c r="A43" s="2">
        <v>42</v>
      </c>
      <c r="B43" s="2" t="s">
        <v>27</v>
      </c>
      <c r="C43" s="2" t="s">
        <v>23</v>
      </c>
      <c r="D43" s="2" t="s">
        <v>101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spans="1:22" x14ac:dyDescent="0.55000000000000004">
      <c r="A44" s="2">
        <v>43</v>
      </c>
      <c r="B44" s="2" t="s">
        <v>27</v>
      </c>
      <c r="C44" s="2" t="s">
        <v>23</v>
      </c>
      <c r="D44" s="2" t="s">
        <v>102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spans="1:22" x14ac:dyDescent="0.55000000000000004">
      <c r="A45" s="2">
        <v>44</v>
      </c>
      <c r="B45" s="2" t="s">
        <v>27</v>
      </c>
      <c r="C45" s="2" t="s">
        <v>23</v>
      </c>
      <c r="D45" s="2" t="s">
        <v>103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spans="1:22" x14ac:dyDescent="0.55000000000000004">
      <c r="A46" s="2">
        <v>45</v>
      </c>
      <c r="B46" s="2" t="s">
        <v>27</v>
      </c>
      <c r="C46" s="2" t="s">
        <v>23</v>
      </c>
      <c r="D46" s="2" t="s">
        <v>104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spans="1:22" x14ac:dyDescent="0.55000000000000004">
      <c r="A47" s="2">
        <v>46</v>
      </c>
      <c r="B47" s="2" t="s">
        <v>27</v>
      </c>
      <c r="C47" s="2" t="s">
        <v>23</v>
      </c>
      <c r="D47" s="2" t="s">
        <v>105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spans="1:22" x14ac:dyDescent="0.55000000000000004">
      <c r="A48" s="2">
        <v>47</v>
      </c>
      <c r="B48" s="2" t="s">
        <v>27</v>
      </c>
      <c r="C48" s="2" t="s">
        <v>23</v>
      </c>
      <c r="D48" s="2" t="s">
        <v>106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spans="1:22" x14ac:dyDescent="0.55000000000000004">
      <c r="A49" s="2">
        <v>48</v>
      </c>
      <c r="B49" s="2" t="s">
        <v>27</v>
      </c>
      <c r="C49" s="2" t="s">
        <v>23</v>
      </c>
      <c r="D49" s="2" t="s">
        <v>107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spans="1:22" x14ac:dyDescent="0.55000000000000004">
      <c r="A50" s="2">
        <v>49</v>
      </c>
      <c r="B50" s="2" t="s">
        <v>27</v>
      </c>
      <c r="C50" s="2" t="s">
        <v>23</v>
      </c>
      <c r="D50" s="2" t="s">
        <v>108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spans="1:22" x14ac:dyDescent="0.55000000000000004">
      <c r="A51" s="2">
        <v>50</v>
      </c>
      <c r="B51" s="2" t="s">
        <v>27</v>
      </c>
      <c r="C51" s="2" t="s">
        <v>23</v>
      </c>
      <c r="D51" s="2" t="s">
        <v>109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spans="1:22" x14ac:dyDescent="0.55000000000000004">
      <c r="A52" s="2">
        <v>51</v>
      </c>
      <c r="B52" s="2" t="s">
        <v>27</v>
      </c>
      <c r="C52" s="2" t="s">
        <v>23</v>
      </c>
      <c r="D52" s="2" t="s">
        <v>110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spans="1:22" x14ac:dyDescent="0.55000000000000004">
      <c r="A53" s="2">
        <v>52</v>
      </c>
      <c r="B53" s="2" t="s">
        <v>27</v>
      </c>
      <c r="C53" s="2" t="s">
        <v>23</v>
      </c>
      <c r="D53" s="2" t="s">
        <v>111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</sheetData>
  <autoFilter ref="A1:V53" xr:uid="{00000000-0009-0000-0000-000001000000}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1"/>
  <sheetViews>
    <sheetView workbookViewId="0">
      <pane ySplit="1" topLeftCell="A2" activePane="bottomLeft" state="frozen"/>
      <selection pane="bottomLeft" activeCell="G23" sqref="G23"/>
    </sheetView>
  </sheetViews>
  <sheetFormatPr defaultRowHeight="14.4" x14ac:dyDescent="0.55000000000000004"/>
  <cols>
    <col min="1" max="1" width="12" customWidth="1"/>
    <col min="2" max="2" width="19" customWidth="1"/>
    <col min="3" max="3" width="11" customWidth="1"/>
    <col min="4" max="4" width="37" customWidth="1"/>
    <col min="5" max="5" width="60" customWidth="1"/>
    <col min="6" max="7" width="17" customWidth="1"/>
    <col min="8" max="8" width="9" customWidth="1"/>
    <col min="9" max="9" width="7" customWidth="1"/>
    <col min="10" max="13" width="5" customWidth="1"/>
    <col min="14" max="22" width="6" customWidth="1"/>
  </cols>
  <sheetData>
    <row r="1" spans="1:22" x14ac:dyDescent="0.5500000000000000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112</v>
      </c>
      <c r="K1" s="1" t="s">
        <v>113</v>
      </c>
      <c r="L1" s="1" t="s">
        <v>114</v>
      </c>
      <c r="M1" s="1" t="s">
        <v>115</v>
      </c>
      <c r="N1" s="1" t="s">
        <v>116</v>
      </c>
      <c r="O1" s="1" t="s">
        <v>117</v>
      </c>
      <c r="P1" s="1" t="s">
        <v>118</v>
      </c>
      <c r="Q1" s="1" t="s">
        <v>119</v>
      </c>
      <c r="R1" s="1" t="s">
        <v>120</v>
      </c>
      <c r="S1" s="1" t="s">
        <v>121</v>
      </c>
      <c r="T1" s="1" t="s">
        <v>122</v>
      </c>
      <c r="U1" s="1" t="s">
        <v>123</v>
      </c>
      <c r="V1" s="1" t="s">
        <v>124</v>
      </c>
    </row>
    <row r="2" spans="1:22" x14ac:dyDescent="0.55000000000000004">
      <c r="A2" s="2">
        <v>1</v>
      </c>
      <c r="B2" s="2" t="s">
        <v>125</v>
      </c>
      <c r="C2" s="2" t="s">
        <v>23</v>
      </c>
      <c r="D2" s="2" t="s">
        <v>126</v>
      </c>
      <c r="E2" s="2"/>
      <c r="F2" s="2"/>
      <c r="G2" s="2" t="s">
        <v>99</v>
      </c>
      <c r="H2" s="2"/>
      <c r="I2" s="2" t="s">
        <v>96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spans="1:22" x14ac:dyDescent="0.55000000000000004">
      <c r="A3" s="2">
        <v>2</v>
      </c>
      <c r="B3" s="2" t="s">
        <v>125</v>
      </c>
      <c r="C3" s="2" t="s">
        <v>23</v>
      </c>
      <c r="D3" s="2" t="s">
        <v>127</v>
      </c>
      <c r="E3" s="2" t="s">
        <v>128</v>
      </c>
      <c r="F3" s="2"/>
      <c r="G3" s="2" t="s">
        <v>99</v>
      </c>
      <c r="H3" s="2"/>
      <c r="I3" s="2" t="s">
        <v>96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spans="1:22" x14ac:dyDescent="0.55000000000000004">
      <c r="A4" s="2">
        <v>3</v>
      </c>
      <c r="B4" s="2" t="s">
        <v>125</v>
      </c>
      <c r="C4" s="2" t="s">
        <v>23</v>
      </c>
      <c r="D4" s="2" t="s">
        <v>129</v>
      </c>
      <c r="E4" s="2" t="s">
        <v>130</v>
      </c>
      <c r="F4" s="2"/>
      <c r="G4" s="2" t="s">
        <v>99</v>
      </c>
      <c r="H4" s="2"/>
      <c r="I4" s="2" t="s">
        <v>96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spans="1:22" x14ac:dyDescent="0.55000000000000004">
      <c r="A5" s="2">
        <v>4</v>
      </c>
      <c r="B5" s="2" t="s">
        <v>125</v>
      </c>
      <c r="C5" s="2" t="s">
        <v>23</v>
      </c>
      <c r="D5" s="2" t="s">
        <v>131</v>
      </c>
      <c r="E5" s="2" t="s">
        <v>132</v>
      </c>
      <c r="F5" s="2"/>
      <c r="G5" s="2" t="s">
        <v>99</v>
      </c>
      <c r="H5" s="2"/>
      <c r="I5" s="2" t="s">
        <v>96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x14ac:dyDescent="0.55000000000000004">
      <c r="A6" s="2">
        <v>5</v>
      </c>
      <c r="B6" s="2" t="s">
        <v>125</v>
      </c>
      <c r="C6" s="2" t="s">
        <v>23</v>
      </c>
      <c r="D6" s="2" t="s">
        <v>133</v>
      </c>
      <c r="E6" s="2" t="s">
        <v>134</v>
      </c>
      <c r="F6" s="2"/>
      <c r="G6" s="2" t="s">
        <v>135</v>
      </c>
      <c r="H6" s="2"/>
      <c r="I6" s="2" t="s">
        <v>32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2" x14ac:dyDescent="0.55000000000000004">
      <c r="A7" s="2">
        <v>6</v>
      </c>
      <c r="B7" s="2" t="s">
        <v>125</v>
      </c>
      <c r="C7" s="2" t="s">
        <v>23</v>
      </c>
      <c r="D7" s="2" t="s">
        <v>136</v>
      </c>
      <c r="E7" s="2" t="s">
        <v>137</v>
      </c>
      <c r="F7" s="2"/>
      <c r="G7" s="2" t="s">
        <v>135</v>
      </c>
      <c r="H7" s="2"/>
      <c r="I7" s="2" t="s">
        <v>32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2" x14ac:dyDescent="0.55000000000000004">
      <c r="A8" s="2">
        <v>7</v>
      </c>
      <c r="B8" s="2" t="s">
        <v>125</v>
      </c>
      <c r="C8" s="2" t="s">
        <v>23</v>
      </c>
      <c r="D8" s="2" t="s">
        <v>138</v>
      </c>
      <c r="E8" s="2" t="s">
        <v>139</v>
      </c>
      <c r="F8" s="2"/>
      <c r="G8" s="2" t="s">
        <v>135</v>
      </c>
      <c r="H8" s="2"/>
      <c r="I8" s="2" t="s">
        <v>32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 x14ac:dyDescent="0.55000000000000004">
      <c r="A9" s="2">
        <v>8</v>
      </c>
      <c r="B9" s="2" t="s">
        <v>125</v>
      </c>
      <c r="C9" s="2" t="s">
        <v>23</v>
      </c>
      <c r="D9" s="2" t="s">
        <v>140</v>
      </c>
      <c r="E9" s="2" t="s">
        <v>141</v>
      </c>
      <c r="F9" s="2"/>
      <c r="G9" s="2" t="s">
        <v>99</v>
      </c>
      <c r="H9" s="2"/>
      <c r="I9" s="2" t="s">
        <v>96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x14ac:dyDescent="0.55000000000000004">
      <c r="A10" s="2">
        <v>9</v>
      </c>
      <c r="B10" s="2" t="s">
        <v>125</v>
      </c>
      <c r="C10" s="2" t="s">
        <v>23</v>
      </c>
      <c r="D10" s="2" t="s">
        <v>142</v>
      </c>
      <c r="E10" s="2" t="s">
        <v>143</v>
      </c>
      <c r="F10" s="2"/>
      <c r="G10" s="2" t="s">
        <v>99</v>
      </c>
      <c r="H10" s="2"/>
      <c r="I10" s="2" t="s">
        <v>96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x14ac:dyDescent="0.55000000000000004">
      <c r="A11" s="2">
        <v>10</v>
      </c>
      <c r="B11" s="2" t="s">
        <v>125</v>
      </c>
      <c r="C11" s="2" t="s">
        <v>23</v>
      </c>
      <c r="D11" s="2" t="s">
        <v>144</v>
      </c>
      <c r="E11" s="2" t="s">
        <v>145</v>
      </c>
      <c r="F11" s="2"/>
      <c r="G11" s="2" t="s">
        <v>146</v>
      </c>
      <c r="H11" s="2"/>
      <c r="I11" s="2" t="s">
        <v>96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2" x14ac:dyDescent="0.55000000000000004">
      <c r="A12" s="2">
        <v>11</v>
      </c>
      <c r="B12" s="2" t="s">
        <v>125</v>
      </c>
      <c r="C12" s="2" t="s">
        <v>23</v>
      </c>
      <c r="D12" s="2" t="s">
        <v>147</v>
      </c>
      <c r="E12" s="2" t="s">
        <v>148</v>
      </c>
      <c r="F12" s="2"/>
      <c r="G12" s="2" t="s">
        <v>149</v>
      </c>
      <c r="H12" s="2"/>
      <c r="I12" s="2" t="s">
        <v>32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22" x14ac:dyDescent="0.55000000000000004">
      <c r="A13" s="2">
        <v>12</v>
      </c>
      <c r="B13" s="2" t="s">
        <v>125</v>
      </c>
      <c r="C13" s="2" t="s">
        <v>23</v>
      </c>
      <c r="D13" s="2" t="s">
        <v>150</v>
      </c>
      <c r="E13" s="2"/>
      <c r="F13" s="2"/>
      <c r="G13" s="2" t="s">
        <v>151</v>
      </c>
      <c r="H13" s="2"/>
      <c r="I13" s="2" t="s">
        <v>92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1:22" x14ac:dyDescent="0.55000000000000004">
      <c r="A14" s="2">
        <v>13</v>
      </c>
      <c r="B14" s="2" t="s">
        <v>125</v>
      </c>
      <c r="C14" s="2" t="s">
        <v>23</v>
      </c>
      <c r="D14" s="2" t="s">
        <v>152</v>
      </c>
      <c r="E14" s="2"/>
      <c r="F14" s="2"/>
      <c r="G14" s="2" t="s">
        <v>151</v>
      </c>
      <c r="H14" s="2"/>
      <c r="I14" s="2" t="s">
        <v>92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2" x14ac:dyDescent="0.55000000000000004">
      <c r="A15" s="2">
        <v>14</v>
      </c>
      <c r="B15" s="2" t="s">
        <v>125</v>
      </c>
      <c r="C15" s="2" t="s">
        <v>23</v>
      </c>
      <c r="D15" s="2" t="s">
        <v>153</v>
      </c>
      <c r="E15" s="2"/>
      <c r="F15" s="2"/>
      <c r="G15" s="2" t="s">
        <v>151</v>
      </c>
      <c r="H15" s="2"/>
      <c r="I15" s="2" t="s">
        <v>92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2" x14ac:dyDescent="0.55000000000000004">
      <c r="A16" s="2">
        <v>15</v>
      </c>
      <c r="B16" s="2" t="s">
        <v>125</v>
      </c>
      <c r="C16" s="2" t="s">
        <v>23</v>
      </c>
      <c r="D16" s="2" t="s">
        <v>154</v>
      </c>
      <c r="E16" s="2"/>
      <c r="F16" s="2"/>
      <c r="G16" s="2" t="s">
        <v>151</v>
      </c>
      <c r="H16" s="2"/>
      <c r="I16" s="2" t="s">
        <v>92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2" x14ac:dyDescent="0.55000000000000004">
      <c r="A17" s="2">
        <v>16</v>
      </c>
      <c r="B17" s="2" t="s">
        <v>125</v>
      </c>
      <c r="C17" s="2" t="s">
        <v>23</v>
      </c>
      <c r="D17" s="2" t="s">
        <v>155</v>
      </c>
      <c r="E17" s="2"/>
      <c r="F17" s="2"/>
      <c r="G17" s="2" t="s">
        <v>151</v>
      </c>
      <c r="H17" s="2"/>
      <c r="I17" s="2" t="s">
        <v>92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x14ac:dyDescent="0.55000000000000004">
      <c r="A18" s="2">
        <v>17</v>
      </c>
      <c r="B18" s="2" t="s">
        <v>125</v>
      </c>
      <c r="C18" s="2" t="s">
        <v>23</v>
      </c>
      <c r="D18" s="2" t="s">
        <v>156</v>
      </c>
      <c r="E18" s="2"/>
      <c r="F18" s="2"/>
      <c r="G18" s="2" t="s">
        <v>151</v>
      </c>
      <c r="H18" s="2"/>
      <c r="I18" s="2" t="s">
        <v>92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 x14ac:dyDescent="0.55000000000000004">
      <c r="A19" s="2">
        <v>18</v>
      </c>
      <c r="B19" s="2" t="s">
        <v>125</v>
      </c>
      <c r="C19" s="2" t="s">
        <v>23</v>
      </c>
      <c r="D19" s="2" t="s">
        <v>157</v>
      </c>
      <c r="E19" s="2"/>
      <c r="F19" s="2"/>
      <c r="G19" s="2" t="s">
        <v>99</v>
      </c>
      <c r="H19" s="2"/>
      <c r="I19" s="2" t="s">
        <v>96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x14ac:dyDescent="0.55000000000000004">
      <c r="A20" s="2">
        <v>19</v>
      </c>
      <c r="B20" s="2" t="s">
        <v>125</v>
      </c>
      <c r="C20" s="2" t="s">
        <v>23</v>
      </c>
      <c r="D20" s="2" t="s">
        <v>158</v>
      </c>
      <c r="E20" s="2"/>
      <c r="F20" s="2"/>
      <c r="G20" s="2" t="s">
        <v>99</v>
      </c>
      <c r="H20" s="2"/>
      <c r="I20" s="2" t="s">
        <v>96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x14ac:dyDescent="0.55000000000000004">
      <c r="A21" s="2">
        <v>20</v>
      </c>
      <c r="B21" s="2" t="s">
        <v>125</v>
      </c>
      <c r="C21" s="2" t="s">
        <v>23</v>
      </c>
      <c r="D21" s="2" t="s">
        <v>159</v>
      </c>
      <c r="E21" s="2"/>
      <c r="F21" s="2"/>
      <c r="G21" s="2" t="s">
        <v>99</v>
      </c>
      <c r="H21" s="2"/>
      <c r="I21" s="2" t="s">
        <v>96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</sheetData>
  <autoFilter ref="A1:V21" xr:uid="{00000000-0009-0000-0000-000002000000}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8"/>
  <sheetViews>
    <sheetView workbookViewId="0">
      <pane ySplit="1" topLeftCell="A2" activePane="bottomLeft" state="frozen"/>
      <selection pane="bottomLeft" activeCell="E20" sqref="E20"/>
    </sheetView>
  </sheetViews>
  <sheetFormatPr defaultRowHeight="14.4" x14ac:dyDescent="0.55000000000000004"/>
  <cols>
    <col min="1" max="1" width="12" customWidth="1"/>
    <col min="2" max="2" width="16" customWidth="1"/>
    <col min="3" max="3" width="11" customWidth="1"/>
    <col min="4" max="4" width="31" customWidth="1"/>
    <col min="5" max="5" width="60" customWidth="1"/>
    <col min="6" max="6" width="7" customWidth="1"/>
    <col min="7" max="7" width="17" customWidth="1"/>
    <col min="8" max="8" width="9" customWidth="1"/>
    <col min="9" max="9" width="7" customWidth="1"/>
    <col min="10" max="14" width="6" customWidth="1"/>
  </cols>
  <sheetData>
    <row r="1" spans="1:14" x14ac:dyDescent="0.5500000000000000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160</v>
      </c>
      <c r="K1" s="1" t="s">
        <v>161</v>
      </c>
      <c r="L1" s="1" t="s">
        <v>162</v>
      </c>
      <c r="M1" s="1" t="s">
        <v>163</v>
      </c>
      <c r="N1" s="1" t="s">
        <v>164</v>
      </c>
    </row>
    <row r="2" spans="1:14" x14ac:dyDescent="0.55000000000000004">
      <c r="A2" s="2">
        <v>1</v>
      </c>
      <c r="B2" s="2" t="s">
        <v>165</v>
      </c>
      <c r="C2" s="2" t="s">
        <v>23</v>
      </c>
      <c r="D2" s="2" t="s">
        <v>159</v>
      </c>
      <c r="E2" s="2" t="s">
        <v>166</v>
      </c>
      <c r="F2" s="2"/>
      <c r="G2" s="2" t="s">
        <v>99</v>
      </c>
      <c r="H2" s="2"/>
      <c r="I2" s="2" t="s">
        <v>96</v>
      </c>
      <c r="J2" s="2"/>
      <c r="K2" s="2"/>
      <c r="L2" s="2"/>
      <c r="M2" s="2"/>
      <c r="N2" s="2"/>
    </row>
    <row r="3" spans="1:14" x14ac:dyDescent="0.55000000000000004">
      <c r="A3" s="2">
        <v>2</v>
      </c>
      <c r="B3" s="2" t="s">
        <v>165</v>
      </c>
      <c r="C3" s="2" t="s">
        <v>23</v>
      </c>
      <c r="D3" s="2" t="s">
        <v>127</v>
      </c>
      <c r="E3" s="2" t="s">
        <v>128</v>
      </c>
      <c r="F3" s="2"/>
      <c r="G3" s="2" t="s">
        <v>99</v>
      </c>
      <c r="H3" s="2"/>
      <c r="I3" s="2" t="s">
        <v>96</v>
      </c>
      <c r="J3" s="2"/>
      <c r="K3" s="2"/>
      <c r="L3" s="2"/>
      <c r="M3" s="2"/>
      <c r="N3" s="2"/>
    </row>
    <row r="4" spans="1:14" x14ac:dyDescent="0.55000000000000004">
      <c r="A4" s="2">
        <v>3</v>
      </c>
      <c r="B4" s="2" t="s">
        <v>165</v>
      </c>
      <c r="C4" s="2" t="s">
        <v>23</v>
      </c>
      <c r="D4" s="2" t="s">
        <v>167</v>
      </c>
      <c r="E4" s="2" t="s">
        <v>168</v>
      </c>
      <c r="F4" s="2"/>
      <c r="G4" s="2" t="s">
        <v>99</v>
      </c>
      <c r="H4" s="2"/>
      <c r="I4" s="2" t="s">
        <v>96</v>
      </c>
      <c r="J4" s="2"/>
      <c r="K4" s="2"/>
      <c r="L4" s="2"/>
      <c r="M4" s="2"/>
      <c r="N4" s="2"/>
    </row>
    <row r="5" spans="1:14" x14ac:dyDescent="0.55000000000000004">
      <c r="A5" s="2">
        <v>4</v>
      </c>
      <c r="B5" s="2" t="s">
        <v>165</v>
      </c>
      <c r="C5" s="2" t="s">
        <v>23</v>
      </c>
      <c r="D5" s="2" t="s">
        <v>131</v>
      </c>
      <c r="E5" s="2" t="s">
        <v>132</v>
      </c>
      <c r="F5" s="2"/>
      <c r="G5" s="2" t="s">
        <v>99</v>
      </c>
      <c r="H5" s="2"/>
      <c r="I5" s="2" t="s">
        <v>96</v>
      </c>
      <c r="J5" s="2"/>
      <c r="K5" s="2"/>
      <c r="L5" s="2"/>
      <c r="M5" s="2"/>
      <c r="N5" s="2"/>
    </row>
    <row r="6" spans="1:14" x14ac:dyDescent="0.55000000000000004">
      <c r="A6" s="2">
        <v>5</v>
      </c>
      <c r="B6" s="2" t="s">
        <v>165</v>
      </c>
      <c r="C6" s="2" t="s">
        <v>23</v>
      </c>
      <c r="D6" s="2" t="s">
        <v>169</v>
      </c>
      <c r="E6" s="2" t="s">
        <v>170</v>
      </c>
      <c r="F6" s="2"/>
      <c r="G6" s="2" t="s">
        <v>135</v>
      </c>
      <c r="H6" s="2"/>
      <c r="I6" s="2" t="s">
        <v>32</v>
      </c>
      <c r="J6" s="2"/>
      <c r="K6" s="2"/>
      <c r="L6" s="2"/>
      <c r="M6" s="2"/>
      <c r="N6" s="2"/>
    </row>
    <row r="7" spans="1:14" x14ac:dyDescent="0.55000000000000004">
      <c r="A7" s="2">
        <v>6</v>
      </c>
      <c r="B7" s="2" t="s">
        <v>165</v>
      </c>
      <c r="C7" s="2" t="s">
        <v>23</v>
      </c>
      <c r="D7" s="2" t="s">
        <v>136</v>
      </c>
      <c r="E7" s="2" t="s">
        <v>137</v>
      </c>
      <c r="F7" s="2"/>
      <c r="G7" s="2" t="s">
        <v>135</v>
      </c>
      <c r="H7" s="2"/>
      <c r="I7" s="2" t="s">
        <v>32</v>
      </c>
      <c r="J7" s="2"/>
      <c r="K7" s="2"/>
      <c r="L7" s="2"/>
      <c r="M7" s="2"/>
      <c r="N7" s="2"/>
    </row>
    <row r="8" spans="1:14" x14ac:dyDescent="0.55000000000000004">
      <c r="A8" s="2">
        <v>7</v>
      </c>
      <c r="B8" s="2" t="s">
        <v>165</v>
      </c>
      <c r="C8" s="2" t="s">
        <v>23</v>
      </c>
      <c r="D8" s="2" t="s">
        <v>138</v>
      </c>
      <c r="E8" s="2" t="s">
        <v>139</v>
      </c>
      <c r="F8" s="2"/>
      <c r="G8" s="2" t="s">
        <v>135</v>
      </c>
      <c r="H8" s="2"/>
      <c r="I8" s="2" t="s">
        <v>32</v>
      </c>
      <c r="J8" s="2"/>
      <c r="K8" s="2"/>
      <c r="L8" s="2"/>
      <c r="M8" s="2"/>
      <c r="N8" s="2"/>
    </row>
    <row r="9" spans="1:14" x14ac:dyDescent="0.55000000000000004">
      <c r="A9" s="2">
        <v>8</v>
      </c>
      <c r="B9" s="2" t="s">
        <v>165</v>
      </c>
      <c r="C9" s="2" t="s">
        <v>23</v>
      </c>
      <c r="D9" s="2" t="s">
        <v>171</v>
      </c>
      <c r="E9" s="2" t="s">
        <v>172</v>
      </c>
      <c r="F9" s="2"/>
      <c r="G9" s="2" t="s">
        <v>99</v>
      </c>
      <c r="H9" s="2"/>
      <c r="I9" s="2" t="s">
        <v>96</v>
      </c>
      <c r="J9" s="2"/>
      <c r="K9" s="2"/>
      <c r="L9" s="2"/>
      <c r="M9" s="2"/>
      <c r="N9" s="2"/>
    </row>
    <row r="10" spans="1:14" x14ac:dyDescent="0.55000000000000004">
      <c r="A10" s="2">
        <v>9</v>
      </c>
      <c r="B10" s="2" t="s">
        <v>165</v>
      </c>
      <c r="C10" s="2" t="s">
        <v>23</v>
      </c>
      <c r="D10" s="2" t="s">
        <v>142</v>
      </c>
      <c r="E10" s="2" t="s">
        <v>143</v>
      </c>
      <c r="F10" s="2"/>
      <c r="G10" s="2" t="s">
        <v>99</v>
      </c>
      <c r="H10" s="2"/>
      <c r="I10" s="2" t="s">
        <v>96</v>
      </c>
      <c r="J10" s="2"/>
      <c r="K10" s="2"/>
      <c r="L10" s="2"/>
      <c r="M10" s="2"/>
      <c r="N10" s="2"/>
    </row>
    <row r="11" spans="1:14" x14ac:dyDescent="0.55000000000000004">
      <c r="A11" s="2">
        <v>10</v>
      </c>
      <c r="B11" s="2" t="s">
        <v>165</v>
      </c>
      <c r="C11" s="2" t="s">
        <v>23</v>
      </c>
      <c r="D11" s="2" t="s">
        <v>144</v>
      </c>
      <c r="E11" s="2" t="s">
        <v>145</v>
      </c>
      <c r="F11" s="2"/>
      <c r="G11" s="2" t="s">
        <v>146</v>
      </c>
      <c r="H11" s="2"/>
      <c r="I11" s="2" t="s">
        <v>96</v>
      </c>
      <c r="J11" s="2"/>
      <c r="K11" s="2"/>
      <c r="L11" s="2"/>
      <c r="M11" s="2"/>
      <c r="N11" s="2"/>
    </row>
    <row r="12" spans="1:14" x14ac:dyDescent="0.55000000000000004">
      <c r="A12" s="2">
        <v>11</v>
      </c>
      <c r="B12" s="2" t="s">
        <v>165</v>
      </c>
      <c r="C12" s="2" t="s">
        <v>23</v>
      </c>
      <c r="D12" s="2" t="s">
        <v>147</v>
      </c>
      <c r="E12" s="2" t="s">
        <v>148</v>
      </c>
      <c r="F12" s="2"/>
      <c r="G12" s="2" t="s">
        <v>149</v>
      </c>
      <c r="H12" s="2"/>
      <c r="I12" s="2" t="s">
        <v>32</v>
      </c>
      <c r="J12" s="2"/>
      <c r="K12" s="2"/>
      <c r="L12" s="2"/>
      <c r="M12" s="2"/>
      <c r="N12" s="2"/>
    </row>
    <row r="13" spans="1:14" x14ac:dyDescent="0.55000000000000004">
      <c r="A13" s="2">
        <v>12</v>
      </c>
      <c r="B13" s="2" t="s">
        <v>165</v>
      </c>
      <c r="C13" s="2" t="s">
        <v>23</v>
      </c>
      <c r="D13" s="2" t="s">
        <v>150</v>
      </c>
      <c r="E13" s="2"/>
      <c r="F13" s="2"/>
      <c r="G13" s="2" t="s">
        <v>151</v>
      </c>
      <c r="H13" s="2"/>
      <c r="I13" s="2" t="s">
        <v>92</v>
      </c>
      <c r="J13" s="2"/>
      <c r="K13" s="2"/>
      <c r="L13" s="2"/>
      <c r="M13" s="2"/>
      <c r="N13" s="2"/>
    </row>
    <row r="14" spans="1:14" x14ac:dyDescent="0.55000000000000004">
      <c r="A14" s="2">
        <v>13</v>
      </c>
      <c r="B14" s="2" t="s">
        <v>165</v>
      </c>
      <c r="C14" s="2" t="s">
        <v>23</v>
      </c>
      <c r="D14" s="2" t="s">
        <v>152</v>
      </c>
      <c r="E14" s="2"/>
      <c r="F14" s="2"/>
      <c r="G14" s="2" t="s">
        <v>151</v>
      </c>
      <c r="H14" s="2"/>
      <c r="I14" s="2" t="s">
        <v>92</v>
      </c>
      <c r="J14" s="2"/>
      <c r="K14" s="2"/>
      <c r="L14" s="2"/>
      <c r="M14" s="2"/>
      <c r="N14" s="2"/>
    </row>
    <row r="15" spans="1:14" x14ac:dyDescent="0.55000000000000004">
      <c r="A15" s="2">
        <v>14</v>
      </c>
      <c r="B15" s="2" t="s">
        <v>165</v>
      </c>
      <c r="C15" s="2" t="s">
        <v>23</v>
      </c>
      <c r="D15" s="2" t="s">
        <v>153</v>
      </c>
      <c r="E15" s="2"/>
      <c r="F15" s="2"/>
      <c r="G15" s="2" t="s">
        <v>151</v>
      </c>
      <c r="H15" s="2"/>
      <c r="I15" s="2" t="s">
        <v>92</v>
      </c>
      <c r="J15" s="2"/>
      <c r="K15" s="2"/>
      <c r="L15" s="2"/>
      <c r="M15" s="2"/>
      <c r="N15" s="2"/>
    </row>
    <row r="16" spans="1:14" x14ac:dyDescent="0.55000000000000004">
      <c r="A16" s="2">
        <v>15</v>
      </c>
      <c r="B16" s="2" t="s">
        <v>165</v>
      </c>
      <c r="C16" s="2" t="s">
        <v>23</v>
      </c>
      <c r="D16" s="2" t="s">
        <v>154</v>
      </c>
      <c r="E16" s="2"/>
      <c r="F16" s="2"/>
      <c r="G16" s="2" t="s">
        <v>151</v>
      </c>
      <c r="H16" s="2"/>
      <c r="I16" s="2" t="s">
        <v>92</v>
      </c>
      <c r="J16" s="2"/>
      <c r="K16" s="2"/>
      <c r="L16" s="2"/>
      <c r="M16" s="2"/>
      <c r="N16" s="2"/>
    </row>
    <row r="17" spans="1:14" x14ac:dyDescent="0.55000000000000004">
      <c r="A17" s="2">
        <v>16</v>
      </c>
      <c r="B17" s="2" t="s">
        <v>165</v>
      </c>
      <c r="C17" s="2" t="s">
        <v>23</v>
      </c>
      <c r="D17" s="2" t="s">
        <v>155</v>
      </c>
      <c r="E17" s="2"/>
      <c r="F17" s="2"/>
      <c r="G17" s="2" t="s">
        <v>151</v>
      </c>
      <c r="H17" s="2"/>
      <c r="I17" s="2" t="s">
        <v>92</v>
      </c>
      <c r="J17" s="2"/>
      <c r="K17" s="2"/>
      <c r="L17" s="2"/>
      <c r="M17" s="2"/>
      <c r="N17" s="2"/>
    </row>
    <row r="18" spans="1:14" x14ac:dyDescent="0.55000000000000004">
      <c r="A18" s="2">
        <v>17</v>
      </c>
      <c r="B18" s="2" t="s">
        <v>165</v>
      </c>
      <c r="C18" s="2" t="s">
        <v>23</v>
      </c>
      <c r="D18" s="2" t="s">
        <v>156</v>
      </c>
      <c r="E18" s="2"/>
      <c r="F18" s="2"/>
      <c r="G18" s="2" t="s">
        <v>151</v>
      </c>
      <c r="H18" s="2"/>
      <c r="I18" s="2" t="s">
        <v>92</v>
      </c>
      <c r="J18" s="2"/>
      <c r="K18" s="2"/>
      <c r="L18" s="2"/>
      <c r="M18" s="2"/>
      <c r="N18" s="2"/>
    </row>
  </sheetData>
  <autoFilter ref="A1:N18" xr:uid="{00000000-0009-0000-0000-000003000000}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B65"/>
  <sheetViews>
    <sheetView workbookViewId="0">
      <selection activeCell="T14" sqref="T14"/>
    </sheetView>
  </sheetViews>
  <sheetFormatPr defaultRowHeight="14.4" x14ac:dyDescent="0.55000000000000004"/>
  <cols>
    <col min="1" max="1" width="29.578125" customWidth="1"/>
    <col min="2" max="13" width="18" customWidth="1"/>
    <col min="14" max="14" width="23.1015625" customWidth="1"/>
    <col min="15" max="17" width="18" customWidth="1"/>
    <col min="18" max="18" width="10.26171875" customWidth="1"/>
  </cols>
  <sheetData>
    <row r="1" spans="1:28" ht="18.3" x14ac:dyDescent="0.7">
      <c r="A1" s="3" t="s">
        <v>173</v>
      </c>
    </row>
    <row r="3" spans="1:28" x14ac:dyDescent="0.55000000000000004">
      <c r="A3" s="4" t="s">
        <v>174</v>
      </c>
    </row>
    <row r="4" spans="1:28" x14ac:dyDescent="0.55000000000000004">
      <c r="A4" s="5" t="s">
        <v>175</v>
      </c>
      <c r="B4" s="2">
        <v>0.4</v>
      </c>
    </row>
    <row r="5" spans="1:28" x14ac:dyDescent="0.55000000000000004">
      <c r="A5" s="5" t="s">
        <v>176</v>
      </c>
      <c r="B5" s="2">
        <v>1.25</v>
      </c>
    </row>
    <row r="6" spans="1:28" x14ac:dyDescent="0.55000000000000004">
      <c r="A6" s="5" t="s">
        <v>177</v>
      </c>
      <c r="B6" s="2">
        <v>6</v>
      </c>
    </row>
    <row r="7" spans="1:28" x14ac:dyDescent="0.55000000000000004">
      <c r="A7" s="5" t="s">
        <v>178</v>
      </c>
      <c r="B7" s="2">
        <v>35</v>
      </c>
    </row>
    <row r="8" spans="1:28" x14ac:dyDescent="0.55000000000000004">
      <c r="A8" s="5" t="s">
        <v>179</v>
      </c>
      <c r="B8" s="2">
        <v>30</v>
      </c>
    </row>
    <row r="9" spans="1:28" x14ac:dyDescent="0.55000000000000004">
      <c r="A9" s="5" t="s">
        <v>180</v>
      </c>
      <c r="B9" s="2">
        <v>6</v>
      </c>
    </row>
    <row r="11" spans="1:28" x14ac:dyDescent="0.55000000000000004">
      <c r="D11" s="4" t="s">
        <v>181</v>
      </c>
      <c r="K11" cm="1">
        <f t="array" ref="K11">IFERROR(LOOKUP(2,1/($B$14:$B$25&lt;&gt;0),ROW($B$14:$B$25)),25)</f>
        <v>25</v>
      </c>
    </row>
    <row r="12" spans="1:28" x14ac:dyDescent="0.55000000000000004">
      <c r="A12" s="4" t="s">
        <v>182</v>
      </c>
    </row>
    <row r="13" spans="1:28" ht="28.8" x14ac:dyDescent="0.55000000000000004">
      <c r="A13" s="1" t="s">
        <v>183</v>
      </c>
      <c r="B13" s="1" t="s">
        <v>126</v>
      </c>
      <c r="C13" s="1" t="s">
        <v>184</v>
      </c>
      <c r="D13" s="1" t="s">
        <v>185</v>
      </c>
      <c r="E13" s="1" t="s">
        <v>186</v>
      </c>
      <c r="F13" s="1" t="s">
        <v>187</v>
      </c>
      <c r="G13" s="1" t="s">
        <v>188</v>
      </c>
      <c r="H13" s="1" t="s">
        <v>189</v>
      </c>
      <c r="I13" s="1" t="s">
        <v>190</v>
      </c>
      <c r="J13" s="1" t="s">
        <v>191</v>
      </c>
      <c r="K13" s="1" t="s">
        <v>192</v>
      </c>
      <c r="L13" s="1" t="s">
        <v>193</v>
      </c>
      <c r="M13" s="1" t="s">
        <v>194</v>
      </c>
      <c r="O13" s="4" t="s">
        <v>195</v>
      </c>
      <c r="P13" s="4" t="s">
        <v>2</v>
      </c>
      <c r="R13" s="5" t="s">
        <v>196</v>
      </c>
      <c r="S13" s="5" t="s">
        <v>197</v>
      </c>
      <c r="T13" s="5" t="s">
        <v>159</v>
      </c>
      <c r="U13" s="5" t="s">
        <v>198</v>
      </c>
      <c r="V13" s="5" t="s">
        <v>199</v>
      </c>
      <c r="W13" s="5" t="s">
        <v>200</v>
      </c>
      <c r="X13" s="5" t="s">
        <v>201</v>
      </c>
      <c r="Y13" s="5" t="s">
        <v>202</v>
      </c>
      <c r="Z13" s="5" t="s">
        <v>203</v>
      </c>
      <c r="AA13" s="5" t="s">
        <v>204</v>
      </c>
      <c r="AB13" s="5" t="s">
        <v>205</v>
      </c>
    </row>
    <row r="14" spans="1:28" x14ac:dyDescent="0.55000000000000004">
      <c r="A14" t="s">
        <v>206</v>
      </c>
      <c r="B14" s="2">
        <v>0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5" t="s">
        <v>207</v>
      </c>
      <c r="O14" s="6" t="e">
        <f>INDEX(R14:R25,MATCH(K11,ROW($B$14:$B$25),0)-14+1)</f>
        <v>#N/A</v>
      </c>
      <c r="P14" t="s">
        <v>208</v>
      </c>
      <c r="R14">
        <f t="shared" ref="R14:R25" si="0">B14-C14</f>
        <v>0</v>
      </c>
      <c r="S14">
        <f t="shared" ref="S14:S25" si="1">IF(B14=0,0,(B14-C14)/B14)</f>
        <v>0</v>
      </c>
      <c r="T14">
        <f t="shared" ref="T14:T25" si="2">B14-C14-D14</f>
        <v>0</v>
      </c>
      <c r="U14">
        <f t="shared" ref="U14:U25" si="3">T14</f>
        <v>0</v>
      </c>
      <c r="V14">
        <f t="shared" ref="V14:V25" si="4">T14-E14-F14-G14-H14</f>
        <v>0</v>
      </c>
      <c r="W14" t="str">
        <f t="shared" ref="W14:W25" si="5">IF(M14=0,"",T14/M14)</f>
        <v/>
      </c>
      <c r="X14" t="str">
        <f t="shared" ref="X14:X25" si="6">IF(B14=0,"",I14/B14*30)</f>
        <v/>
      </c>
      <c r="Y14" t="str">
        <f t="shared" ref="Y14:Y25" si="7">IF(C14=0,"",J14/C14*30)</f>
        <v/>
      </c>
      <c r="Z14" t="str">
        <f t="shared" ref="Z14:Z25" si="8">IF(K14=0,"",(C14/K14)*12)</f>
        <v/>
      </c>
      <c r="AA14">
        <f t="shared" ref="AA14:AA25" si="9">MAX(0,(C14+D14+G14+H14)-B14)</f>
        <v>0</v>
      </c>
      <c r="AB14" t="str">
        <f>IF(AA14=0,"∞",L14/AA14)</f>
        <v>∞</v>
      </c>
    </row>
    <row r="15" spans="1:28" x14ac:dyDescent="0.55000000000000004">
      <c r="A15" t="s">
        <v>209</v>
      </c>
      <c r="B15" s="2">
        <v>0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5" t="s">
        <v>210</v>
      </c>
      <c r="O15" s="7" t="e">
        <f>INDEX(S14:S25,MATCH(K11,ROW($B$14:$B$25),0)-14+1)</f>
        <v>#N/A</v>
      </c>
      <c r="P15" t="s">
        <v>208</v>
      </c>
      <c r="R15">
        <f t="shared" si="0"/>
        <v>0</v>
      </c>
      <c r="S15">
        <f t="shared" si="1"/>
        <v>0</v>
      </c>
      <c r="T15">
        <f t="shared" si="2"/>
        <v>0</v>
      </c>
      <c r="U15">
        <f t="shared" si="3"/>
        <v>0</v>
      </c>
      <c r="V15">
        <f t="shared" si="4"/>
        <v>0</v>
      </c>
      <c r="W15" t="str">
        <f t="shared" si="5"/>
        <v/>
      </c>
      <c r="X15" t="str">
        <f t="shared" si="6"/>
        <v/>
      </c>
      <c r="Y15" t="str">
        <f t="shared" si="7"/>
        <v/>
      </c>
      <c r="Z15" t="str">
        <f t="shared" si="8"/>
        <v/>
      </c>
      <c r="AA15">
        <f t="shared" si="9"/>
        <v>0</v>
      </c>
      <c r="AB15" t="str">
        <f t="shared" ref="AB15:AB25" si="10">IF(AA15=0,"∞",L15/AA15)</f>
        <v>∞</v>
      </c>
    </row>
    <row r="16" spans="1:28" x14ac:dyDescent="0.55000000000000004">
      <c r="A16" t="s">
        <v>211</v>
      </c>
      <c r="B16" s="2">
        <v>0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5" t="s">
        <v>159</v>
      </c>
      <c r="O16" s="6" t="e">
        <f>INDEX(T14:T25,MATCH(K11,ROW($B$14:$B$25),0)-14+1)</f>
        <v>#N/A</v>
      </c>
      <c r="P16" t="s">
        <v>208</v>
      </c>
      <c r="R16">
        <f t="shared" si="0"/>
        <v>0</v>
      </c>
      <c r="S16">
        <f t="shared" si="1"/>
        <v>0</v>
      </c>
      <c r="T16">
        <f t="shared" si="2"/>
        <v>0</v>
      </c>
      <c r="U16">
        <f t="shared" si="3"/>
        <v>0</v>
      </c>
      <c r="V16">
        <f t="shared" si="4"/>
        <v>0</v>
      </c>
      <c r="W16" t="str">
        <f t="shared" si="5"/>
        <v/>
      </c>
      <c r="X16" t="str">
        <f t="shared" si="6"/>
        <v/>
      </c>
      <c r="Y16" t="str">
        <f t="shared" si="7"/>
        <v/>
      </c>
      <c r="Z16" t="str">
        <f t="shared" si="8"/>
        <v/>
      </c>
      <c r="AA16">
        <f t="shared" si="9"/>
        <v>0</v>
      </c>
      <c r="AB16" t="str">
        <f t="shared" si="10"/>
        <v>∞</v>
      </c>
    </row>
    <row r="17" spans="1:28" x14ac:dyDescent="0.55000000000000004">
      <c r="A17" t="s">
        <v>212</v>
      </c>
      <c r="B17" s="2">
        <v>0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5" t="s">
        <v>213</v>
      </c>
      <c r="O17" s="6" t="e">
        <f>INDEX(U14:U25,MATCH(K11,ROW($B$14:$B$25),0)-14+1)</f>
        <v>#N/A</v>
      </c>
      <c r="P17" t="s">
        <v>208</v>
      </c>
      <c r="R17">
        <f t="shared" si="0"/>
        <v>0</v>
      </c>
      <c r="S17">
        <f t="shared" si="1"/>
        <v>0</v>
      </c>
      <c r="T17">
        <f t="shared" si="2"/>
        <v>0</v>
      </c>
      <c r="U17">
        <f t="shared" si="3"/>
        <v>0</v>
      </c>
      <c r="V17">
        <f t="shared" si="4"/>
        <v>0</v>
      </c>
      <c r="W17" t="str">
        <f t="shared" si="5"/>
        <v/>
      </c>
      <c r="X17" t="str">
        <f t="shared" si="6"/>
        <v/>
      </c>
      <c r="Y17" t="str">
        <f t="shared" si="7"/>
        <v/>
      </c>
      <c r="Z17" t="str">
        <f t="shared" si="8"/>
        <v/>
      </c>
      <c r="AA17">
        <f t="shared" si="9"/>
        <v>0</v>
      </c>
      <c r="AB17" t="str">
        <f t="shared" si="10"/>
        <v>∞</v>
      </c>
    </row>
    <row r="18" spans="1:28" x14ac:dyDescent="0.55000000000000004">
      <c r="A18" t="s">
        <v>47</v>
      </c>
      <c r="B18" s="2">
        <v>0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5" t="s">
        <v>199</v>
      </c>
      <c r="O18" s="6" t="e">
        <f>INDEX(V14:V25,MATCH(K11,ROW($B$14:$B$25),0)-14+1)</f>
        <v>#N/A</v>
      </c>
      <c r="P18" t="s">
        <v>208</v>
      </c>
      <c r="R18">
        <f t="shared" si="0"/>
        <v>0</v>
      </c>
      <c r="S18">
        <f t="shared" si="1"/>
        <v>0</v>
      </c>
      <c r="T18">
        <f t="shared" si="2"/>
        <v>0</v>
      </c>
      <c r="U18">
        <f t="shared" si="3"/>
        <v>0</v>
      </c>
      <c r="V18">
        <f t="shared" si="4"/>
        <v>0</v>
      </c>
      <c r="W18" t="str">
        <f t="shared" si="5"/>
        <v/>
      </c>
      <c r="X18" t="str">
        <f t="shared" si="6"/>
        <v/>
      </c>
      <c r="Y18" t="str">
        <f t="shared" si="7"/>
        <v/>
      </c>
      <c r="Z18" t="str">
        <f t="shared" si="8"/>
        <v/>
      </c>
      <c r="AA18">
        <f t="shared" si="9"/>
        <v>0</v>
      </c>
      <c r="AB18" t="str">
        <f t="shared" si="10"/>
        <v>∞</v>
      </c>
    </row>
    <row r="19" spans="1:28" x14ac:dyDescent="0.55000000000000004">
      <c r="A19" t="s">
        <v>214</v>
      </c>
      <c r="B19" s="2">
        <v>0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5" t="s">
        <v>200</v>
      </c>
      <c r="O19" s="8" t="e">
        <f>INDEX(W14:W25,MATCH(K11,ROW($B$14:$B$25),0)-14+1)</f>
        <v>#N/A</v>
      </c>
      <c r="P19" t="s">
        <v>208</v>
      </c>
      <c r="R19">
        <f t="shared" si="0"/>
        <v>0</v>
      </c>
      <c r="S19">
        <f t="shared" si="1"/>
        <v>0</v>
      </c>
      <c r="T19">
        <f t="shared" si="2"/>
        <v>0</v>
      </c>
      <c r="U19">
        <f t="shared" si="3"/>
        <v>0</v>
      </c>
      <c r="V19">
        <f t="shared" si="4"/>
        <v>0</v>
      </c>
      <c r="W19" t="str">
        <f t="shared" si="5"/>
        <v/>
      </c>
      <c r="X19" t="str">
        <f t="shared" si="6"/>
        <v/>
      </c>
      <c r="Y19" t="str">
        <f t="shared" si="7"/>
        <v/>
      </c>
      <c r="Z19" t="str">
        <f t="shared" si="8"/>
        <v/>
      </c>
      <c r="AA19">
        <f t="shared" si="9"/>
        <v>0</v>
      </c>
      <c r="AB19" t="str">
        <f t="shared" si="10"/>
        <v>∞</v>
      </c>
    </row>
    <row r="20" spans="1:28" x14ac:dyDescent="0.55000000000000004">
      <c r="A20" t="s">
        <v>215</v>
      </c>
      <c r="B20" s="2">
        <v>0</v>
      </c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5" t="s">
        <v>216</v>
      </c>
      <c r="O20" s="8" t="e">
        <f>INDEX(X14:X25,MATCH(K11,ROW($B$14:$B$25),0)-14+1)</f>
        <v>#N/A</v>
      </c>
      <c r="P20" t="s">
        <v>208</v>
      </c>
      <c r="R20">
        <f t="shared" si="0"/>
        <v>0</v>
      </c>
      <c r="S20">
        <f t="shared" si="1"/>
        <v>0</v>
      </c>
      <c r="T20">
        <f t="shared" si="2"/>
        <v>0</v>
      </c>
      <c r="U20">
        <f t="shared" si="3"/>
        <v>0</v>
      </c>
      <c r="V20">
        <f t="shared" si="4"/>
        <v>0</v>
      </c>
      <c r="W20" t="str">
        <f t="shared" si="5"/>
        <v/>
      </c>
      <c r="X20" t="str">
        <f t="shared" si="6"/>
        <v/>
      </c>
      <c r="Y20" t="str">
        <f t="shared" si="7"/>
        <v/>
      </c>
      <c r="Z20" t="str">
        <f t="shared" si="8"/>
        <v/>
      </c>
      <c r="AA20">
        <f t="shared" si="9"/>
        <v>0</v>
      </c>
      <c r="AB20" t="str">
        <f t="shared" si="10"/>
        <v>∞</v>
      </c>
    </row>
    <row r="21" spans="1:28" x14ac:dyDescent="0.55000000000000004">
      <c r="A21" t="s">
        <v>217</v>
      </c>
      <c r="B21" s="2">
        <v>0</v>
      </c>
      <c r="C21" s="2">
        <v>0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5" t="s">
        <v>218</v>
      </c>
      <c r="O21" s="8" t="e">
        <f>INDEX(Y14:Y25,MATCH(K11,ROW($B$14:$B$25),0)-14+1)</f>
        <v>#N/A</v>
      </c>
      <c r="P21" t="s">
        <v>208</v>
      </c>
      <c r="R21">
        <f t="shared" si="0"/>
        <v>0</v>
      </c>
      <c r="S21">
        <f t="shared" si="1"/>
        <v>0</v>
      </c>
      <c r="T21">
        <f t="shared" si="2"/>
        <v>0</v>
      </c>
      <c r="U21">
        <f t="shared" si="3"/>
        <v>0</v>
      </c>
      <c r="V21">
        <f t="shared" si="4"/>
        <v>0</v>
      </c>
      <c r="W21" t="str">
        <f t="shared" si="5"/>
        <v/>
      </c>
      <c r="X21" t="str">
        <f t="shared" si="6"/>
        <v/>
      </c>
      <c r="Y21" t="str">
        <f t="shared" si="7"/>
        <v/>
      </c>
      <c r="Z21" t="str">
        <f t="shared" si="8"/>
        <v/>
      </c>
      <c r="AA21">
        <f t="shared" si="9"/>
        <v>0</v>
      </c>
      <c r="AB21" t="str">
        <f t="shared" si="10"/>
        <v>∞</v>
      </c>
    </row>
    <row r="22" spans="1:28" x14ac:dyDescent="0.55000000000000004">
      <c r="A22" t="s">
        <v>219</v>
      </c>
      <c r="B22" s="2">
        <v>0</v>
      </c>
      <c r="C22" s="2">
        <v>0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5" t="s">
        <v>220</v>
      </c>
      <c r="O22" s="8" t="e">
        <f>INDEX(Z14:Z25,MATCH(K11,ROW($B$14:$B$25),0)-14+1)</f>
        <v>#N/A</v>
      </c>
      <c r="P22" t="s">
        <v>208</v>
      </c>
      <c r="R22">
        <f t="shared" si="0"/>
        <v>0</v>
      </c>
      <c r="S22">
        <f t="shared" si="1"/>
        <v>0</v>
      </c>
      <c r="T22">
        <f t="shared" si="2"/>
        <v>0</v>
      </c>
      <c r="U22">
        <f t="shared" si="3"/>
        <v>0</v>
      </c>
      <c r="V22">
        <f t="shared" si="4"/>
        <v>0</v>
      </c>
      <c r="W22" t="str">
        <f t="shared" si="5"/>
        <v/>
      </c>
      <c r="X22" t="str">
        <f t="shared" si="6"/>
        <v/>
      </c>
      <c r="Y22" t="str">
        <f t="shared" si="7"/>
        <v/>
      </c>
      <c r="Z22" t="str">
        <f t="shared" si="8"/>
        <v/>
      </c>
      <c r="AA22">
        <f t="shared" si="9"/>
        <v>0</v>
      </c>
      <c r="AB22" t="str">
        <f t="shared" si="10"/>
        <v>∞</v>
      </c>
    </row>
    <row r="23" spans="1:28" x14ac:dyDescent="0.55000000000000004">
      <c r="A23" t="s">
        <v>221</v>
      </c>
      <c r="B23" s="2">
        <v>0</v>
      </c>
      <c r="C23" s="2">
        <v>0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5" t="s">
        <v>204</v>
      </c>
      <c r="O23" s="6" t="e">
        <f>INDEX(AA14:AA25,MATCH(K11,ROW($B$14:$B$25),0)-14+1)</f>
        <v>#N/A</v>
      </c>
      <c r="P23" t="s">
        <v>208</v>
      </c>
      <c r="R23">
        <f t="shared" si="0"/>
        <v>0</v>
      </c>
      <c r="S23">
        <f t="shared" si="1"/>
        <v>0</v>
      </c>
      <c r="T23">
        <f t="shared" si="2"/>
        <v>0</v>
      </c>
      <c r="U23">
        <f t="shared" si="3"/>
        <v>0</v>
      </c>
      <c r="V23">
        <f t="shared" si="4"/>
        <v>0</v>
      </c>
      <c r="W23" t="str">
        <f t="shared" si="5"/>
        <v/>
      </c>
      <c r="X23" t="str">
        <f t="shared" si="6"/>
        <v/>
      </c>
      <c r="Y23" t="str">
        <f t="shared" si="7"/>
        <v/>
      </c>
      <c r="Z23" t="str">
        <f t="shared" si="8"/>
        <v/>
      </c>
      <c r="AA23">
        <f t="shared" si="9"/>
        <v>0</v>
      </c>
      <c r="AB23" t="str">
        <f t="shared" si="10"/>
        <v>∞</v>
      </c>
    </row>
    <row r="24" spans="1:28" x14ac:dyDescent="0.55000000000000004">
      <c r="A24" t="s">
        <v>222</v>
      </c>
      <c r="B24" s="2">
        <v>0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5" t="s">
        <v>223</v>
      </c>
      <c r="O24" s="8" t="e">
        <f>INDEX(AB14:AB25,MATCH(K11,ROW($B$14:$B$25),0)-14+1)</f>
        <v>#N/A</v>
      </c>
      <c r="P24" t="s">
        <v>208</v>
      </c>
      <c r="R24">
        <f t="shared" si="0"/>
        <v>0</v>
      </c>
      <c r="S24">
        <f t="shared" si="1"/>
        <v>0</v>
      </c>
      <c r="T24">
        <f t="shared" si="2"/>
        <v>0</v>
      </c>
      <c r="U24">
        <f t="shared" si="3"/>
        <v>0</v>
      </c>
      <c r="V24">
        <f t="shared" si="4"/>
        <v>0</v>
      </c>
      <c r="W24" t="str">
        <f t="shared" si="5"/>
        <v/>
      </c>
      <c r="X24" t="str">
        <f t="shared" si="6"/>
        <v/>
      </c>
      <c r="Y24" t="str">
        <f t="shared" si="7"/>
        <v/>
      </c>
      <c r="Z24" t="str">
        <f t="shared" si="8"/>
        <v/>
      </c>
      <c r="AA24">
        <f t="shared" si="9"/>
        <v>0</v>
      </c>
      <c r="AB24" t="str">
        <f t="shared" si="10"/>
        <v>∞</v>
      </c>
    </row>
    <row r="25" spans="1:28" x14ac:dyDescent="0.55000000000000004">
      <c r="A25" t="s">
        <v>224</v>
      </c>
      <c r="B25" s="2">
        <v>0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R25">
        <f t="shared" si="0"/>
        <v>0</v>
      </c>
      <c r="S25">
        <f t="shared" si="1"/>
        <v>0</v>
      </c>
      <c r="T25">
        <f t="shared" si="2"/>
        <v>0</v>
      </c>
      <c r="U25">
        <f t="shared" si="3"/>
        <v>0</v>
      </c>
      <c r="V25">
        <f t="shared" si="4"/>
        <v>0</v>
      </c>
      <c r="W25" t="str">
        <f t="shared" si="5"/>
        <v/>
      </c>
      <c r="X25" t="str">
        <f t="shared" si="6"/>
        <v/>
      </c>
      <c r="Y25" t="str">
        <f t="shared" si="7"/>
        <v/>
      </c>
      <c r="Z25" t="str">
        <f t="shared" si="8"/>
        <v/>
      </c>
      <c r="AA25">
        <f t="shared" si="9"/>
        <v>0</v>
      </c>
      <c r="AB25" t="str">
        <f t="shared" si="10"/>
        <v>∞</v>
      </c>
    </row>
    <row r="61" spans="1:1" x14ac:dyDescent="0.55000000000000004">
      <c r="A61" s="4" t="s">
        <v>225</v>
      </c>
    </row>
    <row r="62" spans="1:1" x14ac:dyDescent="0.55000000000000004">
      <c r="A62" t="s">
        <v>226</v>
      </c>
    </row>
    <row r="63" spans="1:1" x14ac:dyDescent="0.55000000000000004">
      <c r="A63" t="s">
        <v>227</v>
      </c>
    </row>
    <row r="64" spans="1:1" x14ac:dyDescent="0.55000000000000004">
      <c r="A64" t="s">
        <v>228</v>
      </c>
    </row>
    <row r="65" spans="1:1" x14ac:dyDescent="0.55000000000000004">
      <c r="A65" t="s">
        <v>229</v>
      </c>
    </row>
  </sheetData>
  <conditionalFormatting sqref="P14">
    <cfRule type="expression" dxfId="23" priority="1">
      <formula>O14&gt;0</formula>
    </cfRule>
    <cfRule type="expression" dxfId="22" priority="2">
      <formula>O14&lt;=0</formula>
    </cfRule>
  </conditionalFormatting>
  <conditionalFormatting sqref="P15">
    <cfRule type="expression" dxfId="21" priority="3">
      <formula>O15&gt;=$B$4</formula>
    </cfRule>
    <cfRule type="expression" dxfId="20" priority="4">
      <formula>AND(O15&lt;$B$4,O15&gt;=$B$4*0.8)</formula>
    </cfRule>
    <cfRule type="expression" dxfId="19" priority="5">
      <formula>O15&lt;$B$4*0.8</formula>
    </cfRule>
  </conditionalFormatting>
  <conditionalFormatting sqref="P16:P18">
    <cfRule type="expression" dxfId="18" priority="6">
      <formula>O16&gt;0</formula>
    </cfRule>
    <cfRule type="expression" dxfId="17" priority="7">
      <formula>O16&lt;=0</formula>
    </cfRule>
  </conditionalFormatting>
  <conditionalFormatting sqref="P19">
    <cfRule type="expression" dxfId="16" priority="12">
      <formula>O19&gt;=$B$5</formula>
    </cfRule>
    <cfRule type="expression" dxfId="15" priority="13">
      <formula>AND(O19&lt;$B$5,O19&gt;=$B$5*0.8)</formula>
    </cfRule>
    <cfRule type="expression" dxfId="14" priority="14">
      <formula>O19&lt;$B$5*0.8</formula>
    </cfRule>
  </conditionalFormatting>
  <conditionalFormatting sqref="P20">
    <cfRule type="expression" dxfId="13" priority="15">
      <formula>O20&lt;=$B$7</formula>
    </cfRule>
    <cfRule type="expression" dxfId="12" priority="16">
      <formula>AND(O20&gt;$B$7,O20&lt;=$B$7*1.2)</formula>
    </cfRule>
    <cfRule type="expression" dxfId="11" priority="17">
      <formula>O20&gt;$B$7*1.2</formula>
    </cfRule>
  </conditionalFormatting>
  <conditionalFormatting sqref="P21">
    <cfRule type="expression" dxfId="10" priority="18">
      <formula>O21&lt;=$B$8</formula>
    </cfRule>
    <cfRule type="expression" dxfId="9" priority="19">
      <formula>AND(O21&gt;$B$8,O21&lt;=$B$8*1.2)</formula>
    </cfRule>
    <cfRule type="expression" dxfId="8" priority="20">
      <formula>O21&gt;$B$8*1.2</formula>
    </cfRule>
  </conditionalFormatting>
  <conditionalFormatting sqref="P22">
    <cfRule type="expression" dxfId="7" priority="21">
      <formula>O22&gt;=$B$9</formula>
    </cfRule>
    <cfRule type="expression" dxfId="6" priority="22">
      <formula>AND(O22&lt;$B$9,O22&gt;=$B$9*0.8)</formula>
    </cfRule>
    <cfRule type="expression" dxfId="5" priority="23">
      <formula>O22&lt;$B$9*0.8</formula>
    </cfRule>
  </conditionalFormatting>
  <conditionalFormatting sqref="P23">
    <cfRule type="expression" dxfId="4" priority="24">
      <formula>O23=0</formula>
    </cfRule>
    <cfRule type="expression" dxfId="3" priority="25">
      <formula>O23&gt;0</formula>
    </cfRule>
  </conditionalFormatting>
  <conditionalFormatting sqref="P24">
    <cfRule type="expression" dxfId="2" priority="26">
      <formula>O24&gt;=$B$6</formula>
    </cfRule>
    <cfRule type="expression" dxfId="1" priority="27">
      <formula>AND(O24&lt;$B$6,O24&gt;=$B$6*0.8)</formula>
    </cfRule>
    <cfRule type="expression" dxfId="0" priority="28">
      <formula>O24&lt;$B$6*0.8</formula>
    </cfRule>
  </conditionalFormatting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Weekly Scorecard</vt:lpstr>
      <vt:lpstr>Monthly Scorecard</vt:lpstr>
      <vt:lpstr>Quarterly Scorecard</vt:lpstr>
      <vt:lpstr>Annual Scorecard</vt:lpstr>
      <vt:lpstr>Sustainability Dashboard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Audra Gaiziunas</dc:creator>
  <cp:lastModifiedBy>Audra Gaiziunas</cp:lastModifiedBy>
  <dcterms:created xsi:type="dcterms:W3CDTF">2025-10-20T01:00:48Z</dcterms:created>
  <dcterms:modified xsi:type="dcterms:W3CDTF">2025-10-24T14:03:00Z</dcterms:modified>
</cp:coreProperties>
</file>